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0" yWindow="14880" windowWidth="9420" windowHeight="1185" tabRatio="908" activeTab="13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19" sheetId="18" r:id="rId18"/>
    <sheet name="табл.21" sheetId="19" r:id="rId19"/>
    <sheet name="табл.26" sheetId="20" r:id="rId20"/>
    <sheet name="табл.29" sheetId="21" r:id="rId21"/>
  </sheets>
  <definedNames/>
  <calcPr fullCalcOnLoad="1"/>
</workbook>
</file>

<file path=xl/sharedStrings.xml><?xml version="1.0" encoding="utf-8"?>
<sst xmlns="http://schemas.openxmlformats.org/spreadsheetml/2006/main" count="1492" uniqueCount="944">
  <si>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</si>
  <si>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</si>
  <si>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</si>
  <si>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</si>
  <si>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</si>
  <si>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</si>
  <si>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</si>
  <si>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</si>
  <si>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</si>
  <si>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 xml:space="preserve">Переделка счетчика из реактивного в активный оплачивается отдельно в размере 50% от стоимости ремонта </t>
  </si>
  <si>
    <t>прибора.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</si>
  <si>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</si>
  <si>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</si>
  <si>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</si>
  <si>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</si>
  <si>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</si>
  <si>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 xml:space="preserve">16. Обратное включение телефона в сеть       </t>
  </si>
  <si>
    <t xml:space="preserve">17. Переименование абонента                          </t>
  </si>
  <si>
    <t>19. Подключение и выключение абонента на стойку СЦВ</t>
  </si>
  <si>
    <t>21. Организация прямой связи для нужд потребителей</t>
  </si>
  <si>
    <t>пропуск</t>
  </si>
  <si>
    <t>-</t>
  </si>
  <si>
    <t>постов для снабжения водой.</t>
  </si>
  <si>
    <t xml:space="preserve"> страница</t>
  </si>
  <si>
    <t xml:space="preserve"> - формат документа А4</t>
  </si>
  <si>
    <t>Таблица 26</t>
  </si>
  <si>
    <t>Тротуароуборочная машина</t>
  </si>
  <si>
    <t>Примечание к таблице 1 а:</t>
  </si>
  <si>
    <t>свидетельство</t>
  </si>
  <si>
    <t>14. Переоформление телефона организации, имеющей лицевой счет,</t>
  </si>
  <si>
    <t>Наименование работ и услуг</t>
  </si>
  <si>
    <t>"Тельферист"</t>
  </si>
  <si>
    <t>инициативе (вине) абонента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</si>
  <si>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</si>
  <si>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</si>
  <si>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</si>
  <si>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</si>
  <si>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</si>
  <si>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</si>
  <si>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</si>
  <si>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</si>
  <si>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</si>
  <si>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</si>
  <si>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</si>
  <si>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</si>
  <si>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</si>
  <si>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</si>
  <si>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</si>
  <si>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</si>
  <si>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</si>
  <si>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</si>
  <si>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</si>
  <si>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</si>
  <si>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другие работы и услуги, выполняемые участками и хозяйствами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</si>
  <si>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</si>
  <si>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</si>
  <si>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</si>
  <si>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погрузочно-разгрузочные работы (экспортно-импортные грузы)</t>
  </si>
  <si>
    <t>Тарифы на работы и услуги электротехнической лаборатории для сторонних</t>
  </si>
  <si>
    <t>организаций</t>
  </si>
  <si>
    <t>ТАРИФЫ НА УСЛУГИ ТРАНСПОРТНО-ЭКСПЕДИТОРСКОЙ СЛУЖБЫ.</t>
  </si>
  <si>
    <t>1 услуга</t>
  </si>
  <si>
    <t>подключение</t>
  </si>
  <si>
    <t>работы</t>
  </si>
  <si>
    <t>Краны</t>
  </si>
  <si>
    <t>Автокран</t>
  </si>
  <si>
    <t>документов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</si>
  <si>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</si>
  <si>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</si>
  <si>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</si>
  <si>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 xml:space="preserve">Поверка приборов, осуществляемая в ФГУ "Мурманский центр стандартизации, метрологии и сертификации",  </t>
  </si>
  <si>
    <t>технических условий в отношении ранее присоединенных</t>
  </si>
  <si>
    <t>принадлежности электрических сетей, акт о разграничении</t>
  </si>
  <si>
    <t>эксплуатационной ответственности сторон)</t>
  </si>
  <si>
    <t>энергопринимающих устройств (акт об осуществлении техно-</t>
  </si>
  <si>
    <t>логического присоединения, акт о разграничении балансовой</t>
  </si>
  <si>
    <t>водоснабжения</t>
  </si>
  <si>
    <t>тепловой энергии</t>
  </si>
  <si>
    <t>энергии с помощью компьютерной диагностики</t>
  </si>
  <si>
    <t>50.</t>
  </si>
  <si>
    <t>51.</t>
  </si>
  <si>
    <t>52.</t>
  </si>
  <si>
    <t>53.</t>
  </si>
  <si>
    <t>курс обучения 1 человека</t>
  </si>
  <si>
    <t>54.</t>
  </si>
  <si>
    <t>55.</t>
  </si>
  <si>
    <t xml:space="preserve">                  Предрейсовый медосмотр</t>
  </si>
  <si>
    <t>1. Пред(после)рейсовый, текущий (в рабочее время)медицинский осмотр водителя транспортного средства сторонней организации</t>
  </si>
  <si>
    <t>3. Пред(после)сменный, текущий (в рабочее время) медицинский осмотр работника сторонней организации (за исключением водителей транспортных средств)</t>
  </si>
  <si>
    <t>Текущий ремонт счетчика 1-фазного индукционного</t>
  </si>
  <si>
    <t>Средний ремонт счетчика 1-фазного индукционного</t>
  </si>
  <si>
    <t>38.</t>
  </si>
  <si>
    <t>39.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</si>
  <si>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</si>
  <si>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</si>
  <si>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</si>
  <si>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</si>
  <si>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</si>
  <si>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</si>
  <si>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1 студентом</t>
  </si>
  <si>
    <t>"Допуск к швартовым операциям"</t>
  </si>
  <si>
    <t>3. Прочие грузы</t>
  </si>
  <si>
    <t>22. Установка аппарата прямой связи от коммутаторов</t>
  </si>
  <si>
    <t>Испытание повышенным напряжением</t>
  </si>
  <si>
    <t>одного клиента на карточку другого клиента</t>
  </si>
  <si>
    <t>Примечание к таблице 5 а:</t>
  </si>
  <si>
    <t>Примечание к таблице 2:</t>
  </si>
  <si>
    <t>Дополнительные услуги</t>
  </si>
  <si>
    <t>Автопогрузчик марок 40814,4014М,4081</t>
  </si>
  <si>
    <t xml:space="preserve">линий с подключением и отключением судов и прочего </t>
  </si>
  <si>
    <t>оборудования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</si>
  <si>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</si>
  <si>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</si>
  <si>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</si>
  <si>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</si>
  <si>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</si>
  <si>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</si>
  <si>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</si>
  <si>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</si>
  <si>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(теория)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</si>
  <si>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</si>
  <si>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</si>
  <si>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</si>
  <si>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</si>
  <si>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</si>
  <si>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</si>
  <si>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</si>
  <si>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</si>
  <si>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</si>
  <si>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</si>
  <si>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</si>
  <si>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Тариф в руб.(без НДС)</t>
  </si>
  <si>
    <t>Портальный кран Ганс, Форель</t>
  </si>
  <si>
    <t>Таблица 19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</si>
  <si>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</si>
  <si>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</si>
  <si>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</si>
  <si>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</si>
  <si>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</si>
  <si>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</si>
  <si>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</si>
  <si>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</si>
  <si>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</si>
  <si>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20. Распечатка междугородних переговоров и платных справок (за 1 строку)</t>
  </si>
  <si>
    <t>Наименование услуг</t>
  </si>
  <si>
    <t>Таблица 12</t>
  </si>
  <si>
    <t>22.</t>
  </si>
  <si>
    <t>1 судозаход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</si>
  <si>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</si>
  <si>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</si>
  <si>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</si>
  <si>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</si>
  <si>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</si>
  <si>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Автомобиль ЗИЛ (бортовой)</t>
  </si>
  <si>
    <t>Машина УАЗ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</si>
  <si>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</si>
  <si>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</si>
  <si>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</si>
  <si>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</si>
  <si>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</si>
  <si>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</si>
  <si>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</si>
  <si>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</si>
  <si>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</si>
  <si>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</si>
  <si>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</si>
  <si>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</si>
  <si>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</si>
  <si>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</si>
  <si>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</si>
  <si>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</si>
  <si>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</si>
  <si>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36.</t>
  </si>
  <si>
    <t>37.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</si>
  <si>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</si>
  <si>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</si>
  <si>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</si>
  <si>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</si>
  <si>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</si>
  <si>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(теория</t>
  </si>
  <si>
    <t>и практика)</t>
  </si>
  <si>
    <t>часа практики</t>
  </si>
  <si>
    <t>прохождения 1</t>
  </si>
  <si>
    <t>нормо-</t>
  </si>
  <si>
    <t>шт.</t>
  </si>
  <si>
    <t xml:space="preserve">Наименование работ и услуг          </t>
  </si>
  <si>
    <t>34.</t>
  </si>
  <si>
    <t>35.</t>
  </si>
  <si>
    <t xml:space="preserve">1.2. Бочкотара                      </t>
  </si>
  <si>
    <t xml:space="preserve">1.3. Банкотара                                 </t>
  </si>
  <si>
    <t>6,3-10,0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</si>
  <si>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</si>
  <si>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</si>
  <si>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</si>
  <si>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</si>
  <si>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</si>
  <si>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 xml:space="preserve">Стоимость </t>
  </si>
  <si>
    <t>автомашина</t>
  </si>
  <si>
    <t>Стоимость</t>
  </si>
  <si>
    <t>обучения</t>
  </si>
  <si>
    <t>чел.-час</t>
  </si>
  <si>
    <t>нормо-час</t>
  </si>
  <si>
    <t>в месяц</t>
  </si>
  <si>
    <t xml:space="preserve"> услуга</t>
  </si>
  <si>
    <t>(теор.и практ.)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</si>
  <si>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</si>
  <si>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</si>
  <si>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</si>
  <si>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</si>
  <si>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</si>
  <si>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</si>
  <si>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</si>
  <si>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</si>
  <si>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</si>
  <si>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</si>
  <si>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</si>
  <si>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</si>
  <si>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</si>
  <si>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Поливомоечная машина</t>
  </si>
  <si>
    <t>Примечание к таблице 10:</t>
  </si>
  <si>
    <t>аппарата не входит и оплачивается отдельно по фактическим расходам.</t>
  </si>
  <si>
    <t>7.</t>
  </si>
  <si>
    <t>8.</t>
  </si>
  <si>
    <t>9.</t>
  </si>
  <si>
    <t>10.</t>
  </si>
  <si>
    <t>11.</t>
  </si>
  <si>
    <t>12.</t>
  </si>
  <si>
    <t>15. Установка аппарата факсимильной связи с программируемыми</t>
  </si>
  <si>
    <t>Примечание к таблице 13:</t>
  </si>
  <si>
    <t>ТАРИФЫ НА ИСПОЛЬЗОВАНИЕ   ТЕХНИКИ (МЕХАНИЗМОВ)</t>
  </si>
  <si>
    <t>Снегопогрузчик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</si>
  <si>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</si>
  <si>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</si>
  <si>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</si>
  <si>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</si>
  <si>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1 рейс</t>
  </si>
  <si>
    <t>коробка</t>
  </si>
  <si>
    <t>Аттестация</t>
  </si>
  <si>
    <t>Испытание диэлектрических перчаток, бот, галош</t>
  </si>
  <si>
    <t>пара</t>
  </si>
  <si>
    <t>Услуги по проведению испытаний трансформаторного масла</t>
  </si>
  <si>
    <t>отключение/</t>
  </si>
  <si>
    <t>режима потребления электроэнергии в отношении сторонних</t>
  </si>
  <si>
    <t>ния электроэнергии</t>
  </si>
  <si>
    <t>1 ограничение ре-</t>
  </si>
  <si>
    <t>жима потребле-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</si>
  <si>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</si>
  <si>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</si>
  <si>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</si>
  <si>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</si>
  <si>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</si>
  <si>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 пакет</t>
  </si>
  <si>
    <t xml:space="preserve"> -  вода</t>
  </si>
  <si>
    <t xml:space="preserve"> - острый  и редуцированный пар </t>
  </si>
  <si>
    <t xml:space="preserve"> - острый  и редуцированный пар</t>
  </si>
  <si>
    <t xml:space="preserve"> - вода </t>
  </si>
  <si>
    <t xml:space="preserve"> - вода</t>
  </si>
  <si>
    <t>повар</t>
  </si>
  <si>
    <t>пекарь</t>
  </si>
  <si>
    <t>в картонной таре № 4</t>
  </si>
  <si>
    <t>в картонной таре № 9</t>
  </si>
  <si>
    <t>14.</t>
  </si>
  <si>
    <t>час работы</t>
  </si>
  <si>
    <t>тн. в сутки</t>
  </si>
  <si>
    <t>6.</t>
  </si>
  <si>
    <t>Примечание к таблице 12:</t>
  </si>
  <si>
    <t>за час</t>
  </si>
  <si>
    <t xml:space="preserve">за час </t>
  </si>
  <si>
    <t>эксплуатации</t>
  </si>
  <si>
    <t>ТАРИФЫ НА РАБОТЫ И УСЛУГИ, СВЯЗАННЫЕ С ПЕРЕВАЛКОЙ  НЕФТЕПРОДУКТОВ</t>
  </si>
  <si>
    <t>1 анализ</t>
  </si>
  <si>
    <t>2. Не взимать плату за оформление разовых пропусков в случае:</t>
  </si>
  <si>
    <t>3.</t>
  </si>
  <si>
    <t xml:space="preserve">При приемке прибора в ремонт клиенту сразу после оплаты возвращается отремонтированный и поверенный </t>
  </si>
  <si>
    <t>прибор аналогичного типа (при наличии).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</si>
  <si>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</si>
  <si>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</si>
  <si>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</si>
  <si>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</si>
  <si>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</si>
  <si>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</si>
  <si>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15.</t>
  </si>
  <si>
    <t>16.</t>
  </si>
  <si>
    <t>17.</t>
  </si>
  <si>
    <t>ТАРИФЫ УЧЕБНОГО ЦЕНТРА "КУРС-НОРД"</t>
  </si>
  <si>
    <t>18.</t>
  </si>
  <si>
    <t>19.</t>
  </si>
  <si>
    <t>20.</t>
  </si>
  <si>
    <t>21.</t>
  </si>
  <si>
    <t xml:space="preserve">Тариф </t>
  </si>
  <si>
    <t>Наименование груза</t>
  </si>
  <si>
    <t>"Рабочий люльки"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</si>
  <si>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</si>
  <si>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</si>
  <si>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</si>
  <si>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</si>
  <si>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</si>
  <si>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</si>
  <si>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</si>
  <si>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</si>
  <si>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</si>
  <si>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</si>
  <si>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</si>
  <si>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</si>
  <si>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</si>
  <si>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</si>
  <si>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</si>
  <si>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</si>
  <si>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</si>
  <si>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</si>
  <si>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 xml:space="preserve">потребителей </t>
  </si>
  <si>
    <t>1 узел</t>
  </si>
  <si>
    <t>инициативе абонента</t>
  </si>
  <si>
    <t>жима холодного</t>
  </si>
  <si>
    <t>1. Вид установленных тарифов - одноставочный</t>
  </si>
  <si>
    <t>холодного водоснабжения в отношении сторонних потребителей</t>
  </si>
  <si>
    <t>вине абонента</t>
  </si>
  <si>
    <t>жима потребления</t>
  </si>
  <si>
    <t xml:space="preserve">потребления тепловой энергии в отношении сторонних  </t>
  </si>
  <si>
    <t>потребителей за нарушение срока оплаты</t>
  </si>
  <si>
    <t>оплачивается отдельно по прейскуранту ФГУ "МЦСМ".</t>
  </si>
  <si>
    <t>с 1 по 3 сутки</t>
  </si>
  <si>
    <t>свыше 30 суток</t>
  </si>
  <si>
    <t>тн.</t>
  </si>
  <si>
    <t>чел.-место</t>
  </si>
  <si>
    <t>18. Подключение действующей мини - АТС абонента к номеру АТС порта</t>
  </si>
  <si>
    <t>Экспортно-импортные грузы</t>
  </si>
  <si>
    <t>Компрессор</t>
  </si>
  <si>
    <t>Вакуумная машина</t>
  </si>
  <si>
    <t>Самосвал</t>
  </si>
  <si>
    <t>час</t>
  </si>
  <si>
    <t>Автогидроподъемник</t>
  </si>
  <si>
    <t>Наименование</t>
  </si>
  <si>
    <t>Грузоподъемность</t>
  </si>
  <si>
    <t>механизмов</t>
  </si>
  <si>
    <t>ремонта и эксплуатации зданий</t>
  </si>
  <si>
    <t>2. Услуги по обеспечению приема груза клиента (кроме вагонов с</t>
  </si>
  <si>
    <t>нефтепродуктами) на реквизиты Порта</t>
  </si>
  <si>
    <t xml:space="preserve">1 вагон </t>
  </si>
  <si>
    <t>дуктами) на реквизиты Порта</t>
  </si>
  <si>
    <t>3. Услуги по обеспечению приема груза клиента (вагонов с нефтепро-</t>
  </si>
  <si>
    <t>чел.-час.</t>
  </si>
  <si>
    <t>13.</t>
  </si>
  <si>
    <t xml:space="preserve">3. Хранение                                      </t>
  </si>
  <si>
    <t>с 1 суток</t>
  </si>
  <si>
    <t xml:space="preserve">  в картонной таре №4</t>
  </si>
  <si>
    <t xml:space="preserve">  в картонной таре №9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</si>
  <si>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</si>
  <si>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</si>
  <si>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</si>
  <si>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</si>
  <si>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</si>
  <si>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</si>
  <si>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</si>
  <si>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</si>
  <si>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</si>
  <si>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</si>
  <si>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</si>
  <si>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</si>
  <si>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Комплекс услуг ЭТЛ на базе Газ-52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</si>
  <si>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</si>
  <si>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</si>
  <si>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</si>
  <si>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</si>
  <si>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</si>
  <si>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</si>
  <si>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</si>
  <si>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</si>
  <si>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</si>
  <si>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</si>
  <si>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</si>
  <si>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</si>
  <si>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</si>
  <si>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</si>
  <si>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</si>
  <si>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 xml:space="preserve">      аппаратуры "Платан", за комплект</t>
  </si>
  <si>
    <t xml:space="preserve">     до 500 метров</t>
  </si>
  <si>
    <t xml:space="preserve">      свыше 500 метров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</si>
  <si>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</si>
  <si>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</si>
  <si>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</si>
  <si>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</si>
  <si>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</si>
  <si>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</si>
  <si>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</si>
  <si>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</si>
  <si>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</si>
  <si>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>3. Установка параллельного телефонного аппарата, аппарата прямой</t>
  </si>
  <si>
    <t xml:space="preserve">    связи в разных кабинетах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</si>
  <si>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</si>
  <si>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</si>
  <si>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</si>
  <si>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</si>
  <si>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</si>
  <si>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9. Монтаж коммутаторов оперативной связи переговорных устройств</t>
  </si>
  <si>
    <t xml:space="preserve">    (одного комплекта)</t>
  </si>
  <si>
    <t xml:space="preserve">10. Замена линейного шнура                             </t>
  </si>
  <si>
    <t xml:space="preserve">11. Замена проводки                                          </t>
  </si>
  <si>
    <t xml:space="preserve">12. Замена полевки                                            </t>
  </si>
  <si>
    <t>13. Переоформление договора об оказании услуг связи</t>
  </si>
  <si>
    <t xml:space="preserve">      за каждый номер.</t>
  </si>
  <si>
    <t xml:space="preserve">      функциями (факс, АОН)</t>
  </si>
  <si>
    <t>23. Включение и отключение абонентов от междугородней связи</t>
  </si>
  <si>
    <t>24. Замена телефонной розетки</t>
  </si>
  <si>
    <t>25. Замена телефонной вилки</t>
  </si>
  <si>
    <t>26. Замена шнурового разъема RJ-11</t>
  </si>
  <si>
    <t>27. Программирование действующей мини-АТС абонента</t>
  </si>
  <si>
    <t>28. Регистрация мини-АТС на номерах АТС порта</t>
  </si>
  <si>
    <t>29. Подключение действующей мини-АТС абонента к номеру АТС с</t>
  </si>
  <si>
    <t xml:space="preserve">       программированием</t>
  </si>
  <si>
    <t>30. Подключение линии абонента порта на оборудование DSL</t>
  </si>
  <si>
    <t>31. Вызов электромонтера для выявления повреждений в телефонном аппарате</t>
  </si>
  <si>
    <t>32. Выдача технических условий при подключении сторонних организаций к сети</t>
  </si>
  <si>
    <t xml:space="preserve">     АТС рыбного порта</t>
  </si>
  <si>
    <t>1. Стоимость телефонного аппарата в стоимость услуг по замене и установке телефонного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</si>
  <si>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</si>
  <si>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</si>
  <si>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</si>
  <si>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3. Вывоз мусора на завод ТО ТБО</t>
  </si>
  <si>
    <t>II. Услуги производственно-технической службы</t>
  </si>
  <si>
    <t>III. Услуги Энергохозяйства</t>
  </si>
  <si>
    <t xml:space="preserve"> (ВКЩ)</t>
  </si>
  <si>
    <t>руб./Гкал</t>
  </si>
  <si>
    <t>ТЕПЛОСНАБЖЕНИЕ</t>
  </si>
  <si>
    <t>руб./м3</t>
  </si>
  <si>
    <t>охраны:</t>
  </si>
  <si>
    <t xml:space="preserve"> - до 5 суток включительно</t>
  </si>
  <si>
    <t xml:space="preserve"> - свыше 5 суток</t>
  </si>
  <si>
    <t>тонна-брутто</t>
  </si>
  <si>
    <t>1. В официальные государственные праздничные и в выходные дни к тарифам применяется</t>
  </si>
  <si>
    <t>1. Подача и уборка вагонов локомотивом предприятия</t>
  </si>
  <si>
    <t>Повторная сдача экзамена</t>
  </si>
  <si>
    <t>ед.в сутки</t>
  </si>
  <si>
    <t xml:space="preserve">  нормо-час</t>
  </si>
  <si>
    <t xml:space="preserve"> Таблица 21</t>
  </si>
  <si>
    <t>действ.</t>
  </si>
  <si>
    <t>7. Бланк материального пропуска</t>
  </si>
  <si>
    <t>11. Копировально-множительные работы, формат А4, 1 страница</t>
  </si>
  <si>
    <t>13. Услуги по ламинированию</t>
  </si>
  <si>
    <t>Трактор " Т - 40А"</t>
  </si>
  <si>
    <t xml:space="preserve">Электропогрузчик "Комаццу" </t>
  </si>
  <si>
    <t>МАЗ</t>
  </si>
  <si>
    <t>защитном сооружении (убежище) при чрезвычайных ситуациях,</t>
  </si>
  <si>
    <t>выполнении мероприятий гражданской обороны, с долевым</t>
  </si>
  <si>
    <t>участием клиента в содержании защитного сооружения (убежища)</t>
  </si>
  <si>
    <t>потребители, оплачивающие производство и передачу тепловой энергии, одноставочный, руб./Гкал без учета НДС</t>
  </si>
  <si>
    <t xml:space="preserve">потребители, оплачивающие производство и передачу тепловой энергии, одноставочный,  руб./Гкал без учета НДС </t>
  </si>
  <si>
    <t>потребители, оплачивающие производство и передачу тепловой энергии, одноставочный, руб./Гкал без  учета НДС</t>
  </si>
  <si>
    <t>потребители, оплачивающие производство и передачу тепловой энергии, одноставочный, руб./Гкал  с учетом НДС *</t>
  </si>
  <si>
    <t xml:space="preserve">ВОДООТВЕДЕНИЕ </t>
  </si>
  <si>
    <t>ТРАНСПОРТИРОВКА ВОДЫ</t>
  </si>
  <si>
    <t>40.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</si>
  <si>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</si>
  <si>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</si>
  <si>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</si>
  <si>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</si>
  <si>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</si>
  <si>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</si>
  <si>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</si>
  <si>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</si>
  <si>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</si>
  <si>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</si>
  <si>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ТАРИФЫ НА ПОГРУЗОЧНО-РАЗГРУЗОЧНЫЕ РАБОТЫ.</t>
  </si>
  <si>
    <t xml:space="preserve">                  Перегрузка </t>
  </si>
  <si>
    <t xml:space="preserve">         за единицу в руб.(без НДС)</t>
  </si>
  <si>
    <t>Прямой</t>
  </si>
  <si>
    <t xml:space="preserve">     С внутрипортовым </t>
  </si>
  <si>
    <t>вариант</t>
  </si>
  <si>
    <t xml:space="preserve">        перемещениями</t>
  </si>
  <si>
    <t>1 кат.</t>
  </si>
  <si>
    <t>2 кат.</t>
  </si>
  <si>
    <t>3 кат.</t>
  </si>
  <si>
    <t>1. Экспортно-импортные грузы</t>
  </si>
  <si>
    <t>1.1. Грузы в мешках</t>
  </si>
  <si>
    <t>тн/брутто</t>
  </si>
  <si>
    <t>1.2. Грузы навалом</t>
  </si>
  <si>
    <t>1.3. Пиломатериалы, лесоматериалы</t>
  </si>
  <si>
    <t>1.7. Контейнеры 40-футовые груженые</t>
  </si>
  <si>
    <t>Примечание к таблице 19: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</si>
  <si>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</si>
  <si>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</si>
  <si>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</si>
  <si>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</si>
  <si>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</si>
  <si>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1. Подготовка и оборудование транспортных средств (очистка</t>
  </si>
  <si>
    <t>железнодорожного подвижного состава после перевозки заг-</t>
  </si>
  <si>
    <t>рязняющих веществ (концентратов, руд, окатышей, клинкера,</t>
  </si>
  <si>
    <t>аммиачной селитры и других)</t>
  </si>
  <si>
    <t>тн-брутто</t>
  </si>
  <si>
    <t>1. Стоимость зачистки складских помещений, территории АО "Мурманский морской рыбный порт" после перегрузки, технологического накопления (хранения) загрязняющего груза оплачивается Клиентом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</si>
  <si>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1 сутки</t>
  </si>
  <si>
    <t>Тарифы на зачистку (подготовку и оборудование) вагонов, складских помещений от загрязняющих грузов</t>
  </si>
  <si>
    <t>Рост</t>
  </si>
  <si>
    <t>тарифов</t>
  </si>
  <si>
    <t>%%</t>
  </si>
  <si>
    <t>(сНДС)</t>
  </si>
  <si>
    <t>41.</t>
  </si>
  <si>
    <t>42.</t>
  </si>
  <si>
    <t>43.</t>
  </si>
  <si>
    <t>45.</t>
  </si>
  <si>
    <t>46.</t>
  </si>
  <si>
    <t>47.</t>
  </si>
  <si>
    <t>48.</t>
  </si>
  <si>
    <t>49.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</si>
  <si>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</si>
  <si>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</si>
  <si>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</si>
  <si>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</si>
  <si>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</si>
  <si>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</si>
  <si>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</si>
  <si>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</si>
  <si>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</si>
  <si>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2. Плата за хранение бумажных или тканевых мешков, полиэтиленовых вкладышей взимается по тарифу на картонную плату.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</si>
  <si>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</si>
  <si>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4. В случаях переоформления грузов находящихся на хранении на складах, открытых и закрытых площадках, на другого клиента - плата за хранение грузов взимается с нового клиента с первых суток хранения.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</si>
  <si>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</si>
  <si>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</si>
  <si>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 xml:space="preserve">4. Оказание услуг такелажной мастерской </t>
  </si>
  <si>
    <t>5. Обеспечение судозахода круизного судна</t>
  </si>
  <si>
    <t>1 ВЗТК</t>
  </si>
  <si>
    <t>1. Согласование разрешения на производство</t>
  </si>
  <si>
    <t>земляных работ на территории Порта и за его пределами</t>
  </si>
  <si>
    <t>2. Прочие виды услуг по вопросам строительства,</t>
  </si>
  <si>
    <t>1. Услуги отдела главного диспетчера</t>
  </si>
  <si>
    <t>1 тонна (брутто)</t>
  </si>
  <si>
    <t>2. Услуги по резервированию мест для укрытия людей в</t>
  </si>
  <si>
    <t>3. Предоставление передвижного оборудованного поста</t>
  </si>
  <si>
    <t>4. Обеспечение процесса обработки опасного груза</t>
  </si>
  <si>
    <t xml:space="preserve">      Тарифы на тепловую энергию для потребителей АО «ММРП» (приобретающих тепловую энергию через сети АО «ММРП»):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</si>
  <si>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</si>
  <si>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</si>
  <si>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</si>
  <si>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</si>
  <si>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в сфере водоснабжения в части услуг по транспортировке воды  (с учетом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</si>
  <si>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</si>
  <si>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</si>
  <si>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</si>
  <si>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</si>
  <si>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</si>
  <si>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</si>
  <si>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</si>
  <si>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 xml:space="preserve">  I. Обучение по специальностям:</t>
  </si>
  <si>
    <t>II. Повышение квалификации:</t>
  </si>
  <si>
    <t>III. Прочие услуги:</t>
  </si>
  <si>
    <t>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</si>
  <si>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</si>
  <si>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</si>
  <si>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включенных в состав группы быстрого реагирования"</t>
  </si>
  <si>
    <t>"Повышение квалификации работников, осуществляющих наблюдение и (или) собеседование в целях обеспечения транспортной безопасности"</t>
  </si>
  <si>
    <t>"Повышение квалификации работников, управляющих техническими средствами обеспечения транспортной безопасности"</t>
  </si>
  <si>
    <t>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</si>
  <si>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</si>
  <si>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 xml:space="preserve">2. В зависимости от количества производимых Портом грузовых операций тарифы по варианту с внутрипортовым перемещением подразделяются на три категории:                                                                                                       </t>
  </si>
  <si>
    <t>кг/брутто</t>
  </si>
  <si>
    <t>4. Отключение или восстановление теплоснабжения по</t>
  </si>
  <si>
    <t>комплект документов</t>
  </si>
  <si>
    <t>5. Комплект ТТН: 4 экземпляра (листа) ТТН на партию товара в одном автомобиле.</t>
  </si>
  <si>
    <t xml:space="preserve">2. Составление протокола контроля трезвости для направления работника сторонней организации на медицинское освидетельствование в наркологический диспансер в случае выявления у работника признаков употребления алкоголя или других психоактивных, в том числе, наркотических веществ 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</si>
  <si>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</si>
  <si>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</si>
  <si>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</si>
  <si>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</si>
  <si>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</si>
  <si>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</si>
  <si>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</si>
  <si>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</si>
  <si>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</si>
  <si>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</si>
  <si>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</si>
  <si>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</si>
  <si>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</si>
  <si>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</si>
  <si>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</si>
  <si>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</si>
  <si>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</si>
  <si>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</si>
  <si>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</si>
  <si>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</si>
  <si>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</si>
  <si>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5. Стоянка на территории порта автотранспорта</t>
  </si>
  <si>
    <t>6. Повторное оформление  пропуска на автотранспортные средства с неистекщим сроком действия</t>
  </si>
  <si>
    <t>каждое оформление</t>
  </si>
  <si>
    <t>8. Повторное оформление пришедших в негодность пропусков   физических лиц с неистекшим сроком действия</t>
  </si>
  <si>
    <t>9. Стоимость выдачи 1 дубликата документа, находящегося на ответственном хранении бюро пропусков (без заверения дубликата)</t>
  </si>
  <si>
    <t>10. Стоимость выдачи 1 дубликата документа, находящегося на ответственном хранении бюро пропусков (с заверением дубликата)</t>
  </si>
  <si>
    <t>12. Услуги по отправке факсимильных сообщений по городу Мурманску</t>
  </si>
  <si>
    <t>14. Предоставление бланка заявки на оформление пропуска  на территорию порта</t>
  </si>
  <si>
    <t>1. Вывоз рыбопродукции и других материальных ценностей сторонними организациями с территории порта производится с 7 час. 30 мин.  до 21 час.30 мин. с перерывом на обед с 11 час.00 мин.  до 11 час.30 мин.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</si>
  <si>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</si>
  <si>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</si>
  <si>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</si>
  <si>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3. Автотранспорт сторонних организаций, работающих по заявкам порта, от платы освобождается.</t>
  </si>
  <si>
    <t>ТАРИФЫ НА УСЛУГИ ЭКОЛОГИЧЕСКОГО СЕКТОРА</t>
  </si>
  <si>
    <t>Услуги по проверке качества передаваемой электроэнергии с выдачей протокола (заключения)</t>
  </si>
  <si>
    <t>6. Предоставление канала телефонной канализации 1 канало-км</t>
  </si>
  <si>
    <t>7. Телефоны, включенные в мини-АТС (за каждый номер)</t>
  </si>
  <si>
    <t>8. Линии управления оконечных устройств "Сирена", стойка СЦВ</t>
  </si>
  <si>
    <t>9. Предоставление 2-х проводного прямого провода под передачу данных</t>
  </si>
  <si>
    <t>10. Предоставление 2-х проводного прямого провода под передачу данных</t>
  </si>
  <si>
    <t>11. Телефоны с использованием DSL</t>
  </si>
  <si>
    <t>"Подготовка судоводителей маломерных судов поднадзорных государственной инспекции по маломерным судам МЧС России"</t>
  </si>
  <si>
    <t>"Основы программирования на языке "Java""</t>
  </si>
  <si>
    <t xml:space="preserve">44. </t>
  </si>
  <si>
    <t>"Системное администрирование"</t>
  </si>
  <si>
    <t>"Основы компьютерной грамотности"</t>
  </si>
  <si>
    <t>"1С: Бухгалтерия 8". Практическое освоение бухучета с самого начала"</t>
  </si>
  <si>
    <t>"Работа в "EXCEL"</t>
  </si>
  <si>
    <t>"Оператор "1С""</t>
  </si>
  <si>
    <t>"Курс САПР"</t>
  </si>
  <si>
    <t>"Сметное дело (программа "А0")"</t>
  </si>
  <si>
    <t>"Кадровое делопроизводство с использованием программы 1С"</t>
  </si>
  <si>
    <t>"Автоматизация складского учета с использованием программы 1С"</t>
  </si>
  <si>
    <t>"Компьютерная графика"</t>
  </si>
  <si>
    <t>"Дизайн интерьера"</t>
  </si>
  <si>
    <t>"Курс "Компас - 3d LT"</t>
  </si>
  <si>
    <t>на 1 год</t>
  </si>
  <si>
    <t>8. Услуги специалиста по тальманскому счету при приемке, передаче и выдаче товара</t>
  </si>
  <si>
    <t>9. Коммерческая доработка груза при выгрузке с судна на склад</t>
  </si>
  <si>
    <t>10. Коммерческая доработка при погрузке груза со склада на судно</t>
  </si>
  <si>
    <t>11. Коммерческая доработка при отгрузке груза со склада на автомашины</t>
  </si>
  <si>
    <t>12. Коммерческая доработка при отгрузке груза со склада на железнодорожный транспорт</t>
  </si>
  <si>
    <t>13. Переоформление грузов на складе на другого клиента</t>
  </si>
  <si>
    <t>14. Оформление комплекта товарно-транспортной накладной (ТТН) на партию товара в одном автомобиле</t>
  </si>
  <si>
    <t>3. Затарка и растарка грузов, пересортировка грузов (исключая выгрузку с сортировкой из трюма судна); разбор колодцев и проходов к нужному ассортименту; вскрытие грузовых мест  для определения качества; перекладка груза, проверка  содержимого по требованию Клиента; работы, связанные  с сохранением качества груза и тары, улучшение товарного  вида тары, когда необходимость в этих работах возникает по независящим от Порта обстоятельствам, и другие работы</t>
  </si>
  <si>
    <t>4. Перетарка мороженой рыбопродукции в картонной таре с заменой тары (с учетом стоимости картонной тары):</t>
  </si>
  <si>
    <t>5. Перетарка мороженой рыбопродукции в картонной таре с заменой тары (без учета стоимости картонной тары):</t>
  </si>
  <si>
    <t>6. Обмер одной автомашины с углем, щебнем и прочими сыпучими грузами</t>
  </si>
  <si>
    <t>7. Услуги специалиста по оформлению пакета документов по приемке и отгрузке грузов, в нерабочее время, выходные и праздничные дни, по заявкам Клиента.</t>
  </si>
  <si>
    <t>3.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</si>
  <si>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</si>
  <si>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</si>
  <si>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5. При вывозе отходов на захоронение на полигоне п. Дровяное Клиент возмещает Порту плату за негативное воздействие на окружающую среду в соответствии с классом опасности отходов и стоимость талонов на размещение отходов на полигоне п. Дровяное.</t>
  </si>
  <si>
    <t>6. При измерении работы временем, продолжительность операции менее 30 минут принимается за 30 минут, более 30 минут за 1 час работы техники.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</si>
  <si>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</si>
  <si>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</si>
  <si>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</si>
  <si>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</si>
  <si>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</si>
  <si>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</si>
  <si>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>1.7. Рыба-налив</t>
  </si>
  <si>
    <t>1.8. Креветка, краб, гребешок (пакетированные)</t>
  </si>
  <si>
    <t>1.9. Креветка, краб (непакетированные), рыба навалом</t>
  </si>
  <si>
    <t>1.8. Креветка, краб (непакетированные)</t>
  </si>
  <si>
    <t>1. В зависимости от схемы переработки грузов тарифы подразделяются на две группы:                                                                               прямой вариант (транспортное средство-транспортное средство);                                                                                             с внутрипортовым перемещением (транспортное средство-склад-транспортное средство);</t>
  </si>
  <si>
    <t>1-я категория: судно-склад- транспортное средство или обратно;</t>
  </si>
  <si>
    <t>2-я категория: судно-склад или обратно;</t>
  </si>
  <si>
    <t>3-я категория: склад-транспортное средство или обратно.</t>
  </si>
  <si>
    <t>3.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к тарифам применяется коэффициент 2,1. В ином случае работы не выполняются.</t>
  </si>
  <si>
    <t xml:space="preserve">2. Тарифы с НДС указаны  в целях реализации пункта 6 статьи 168 Налогового Кодекса 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</si>
  <si>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оператор морского терминала (ОМТ)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</si>
  <si>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оператор морского терминала (ОМТ) услуги не выполняет.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</si>
  <si>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</si>
  <si>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</si>
  <si>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</si>
  <si>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</si>
  <si>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</si>
  <si>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</si>
  <si>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56.</t>
  </si>
  <si>
    <t>«Организация закупочной деятельности организации по ФЗ № 44-ФЗ»  (теория 72 часа)</t>
  </si>
  <si>
    <t>57.</t>
  </si>
  <si>
    <t>«Организация закупочной деятельности организации по ФЗ № 44-ФЗ»  (теория 108 часов)</t>
  </si>
  <si>
    <t>58.</t>
  </si>
  <si>
    <t>«Обучение по программам пожарно-технического минимума"</t>
  </si>
  <si>
    <t xml:space="preserve"> - руководители подразделений пожароопасных производств</t>
  </si>
  <si>
    <t xml:space="preserve"> - рабочие</t>
  </si>
  <si>
    <t>1. Эксплуатация мобильного парогенератора МНС-700</t>
  </si>
  <si>
    <t>2. Проверка работоспособности прибора учета тепловой</t>
  </si>
  <si>
    <t>3. Отключение или восстановление теплоснабжения по</t>
  </si>
  <si>
    <t>5. Работы по полному и (или) частичному ограничению режима</t>
  </si>
  <si>
    <t>6. Содержание и обслуживание нестационарных причальных</t>
  </si>
  <si>
    <t>7. Проверка работоспособности узла учета холодного</t>
  </si>
  <si>
    <t xml:space="preserve">8. Отключение или восстановление водоснабжения по </t>
  </si>
  <si>
    <t>9. Работы по полному и (или) частичному ограничению режима</t>
  </si>
  <si>
    <t>10. Работы по полному и (или) частичному ограничению</t>
  </si>
  <si>
    <t>11. Обслуживание причальных электроустановок и кабельных</t>
  </si>
  <si>
    <t>12. Выдача дубликатов технических условий или новых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</si>
  <si>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</si>
  <si>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</si>
  <si>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</si>
  <si>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</si>
  <si>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нитратов фотометрическим методом</t>
  </si>
  <si>
    <t>Определение общего железа фотометрическим методом</t>
  </si>
  <si>
    <t>Определение меди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</si>
  <si>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</si>
  <si>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</si>
  <si>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</si>
  <si>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</si>
  <si>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</si>
  <si>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Определение хлоридов титриметрическим методом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</si>
  <si>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</si>
  <si>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</si>
  <si>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</si>
  <si>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</si>
  <si>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</si>
  <si>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</si>
  <si>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</si>
  <si>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Определение фенолов общих и летучих флуориметрическим методом</t>
  </si>
  <si>
    <t>1.19.</t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</si>
  <si>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</si>
  <si>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</si>
  <si>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</si>
  <si>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</si>
  <si>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</si>
  <si>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</si>
  <si>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</si>
  <si>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Определение концентрации диоксида серы (сернистого ангидрида) фотометрическим методом</t>
  </si>
  <si>
    <t>Определение концентрации едких щелочей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</si>
  <si>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</si>
  <si>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</si>
  <si>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</si>
  <si>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Определение оксида хрома (VI) в сварочном аэрозоле фотометрическим методом</t>
  </si>
  <si>
    <t>2.6.</t>
  </si>
  <si>
    <t>2.7.</t>
  </si>
  <si>
    <t>Определение озона фотометрическим методом</t>
  </si>
  <si>
    <t>2.8.</t>
  </si>
  <si>
    <t>Определение концентрации акролеина фотометрическим методом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</si>
  <si>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</si>
  <si>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</si>
  <si>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</si>
  <si>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</si>
  <si>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</si>
  <si>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Определение диоксида азота фотометрическим методом</t>
  </si>
  <si>
    <t>2.12.</t>
  </si>
  <si>
    <t>Определение сероводорода  фотометрическим методом</t>
  </si>
  <si>
    <t>2.13.</t>
  </si>
  <si>
    <t>Определение концентрации свинца фотометрическим методом</t>
  </si>
  <si>
    <t>2.14.</t>
  </si>
  <si>
    <t>Определение концентрации ртути фотометрическим методом</t>
  </si>
  <si>
    <t>2.15.</t>
  </si>
  <si>
    <t>Определение концентрации пыли гравиметрическим методом.</t>
  </si>
  <si>
    <t>2.16.</t>
  </si>
  <si>
    <t>2.17.</t>
  </si>
  <si>
    <t>Определение фтористого водорода флуориметрическим методом</t>
  </si>
  <si>
    <t>2.18.</t>
  </si>
  <si>
    <t>Определение формальдегида флуоресцентным методом</t>
  </si>
  <si>
    <t>2.19.</t>
  </si>
  <si>
    <t>Определение фенола флуоресцентным методом</t>
  </si>
  <si>
    <t>2.20.</t>
  </si>
  <si>
    <r>
      <t>Определение одного вещества: азота оксид, сероводород, аммиак, бензол, ксилол, толуол, уайт-спирит, керосин, ацетон,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(по гексану), фенол, этанол, бутанол,оксид углерода анализатором - течеискателем АНТ-3М</t>
    </r>
  </si>
  <si>
    <t>2.21.</t>
  </si>
  <si>
    <t>Определение концентрации углерода оксида индикаторными трубками</t>
  </si>
  <si>
    <t>2.22.</t>
  </si>
  <si>
    <t>Определение концентрации уксусной кислоты индикаторными трубками</t>
  </si>
  <si>
    <t>2.23.</t>
  </si>
  <si>
    <t>Определение концентрации хлористого водорода индикаторными трубками</t>
  </si>
  <si>
    <t>2.24.</t>
  </si>
  <si>
    <t>Определение концентрации мышьяковистого водорода индикаторными трубками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</si>
  <si>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</si>
  <si>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</si>
  <si>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</si>
  <si>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</si>
  <si>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</si>
  <si>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</si>
  <si>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</si>
  <si>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</si>
  <si>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</si>
  <si>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</si>
  <si>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</si>
  <si>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</si>
  <si>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</si>
  <si>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</si>
  <si>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</si>
  <si>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</si>
  <si>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</si>
  <si>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</si>
  <si>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</si>
  <si>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</si>
  <si>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</si>
  <si>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</si>
  <si>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</si>
  <si>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</si>
  <si>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</si>
  <si>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</si>
  <si>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</si>
  <si>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</si>
  <si>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</si>
  <si>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</si>
  <si>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</si>
  <si>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</si>
  <si>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</si>
  <si>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</si>
  <si>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</si>
  <si>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</si>
  <si>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</si>
  <si>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</si>
  <si>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</si>
  <si>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</si>
  <si>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</si>
  <si>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</si>
  <si>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</si>
  <si>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</si>
  <si>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</si>
  <si>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</si>
  <si>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r>
      <t>ПРИМЕЧАНИЕ:</t>
    </r>
    <r>
      <rPr>
        <sz val="10"/>
        <color indexed="8"/>
        <rFont val="Times New Roman"/>
        <family val="1"/>
      </rPr>
      <t xml:space="preserve">  к п. 4.1. - стоимость  второго и последующих экземпляров протоколов – 20 руб за каждый</t>
    </r>
  </si>
  <si>
    <r>
      <t>Определение аммиака и ионов аммония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</si>
  <si>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нитритов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</si>
  <si>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фосфатов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</si>
  <si>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</si>
  <si>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химического потребления кислорода (ХПК)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</si>
  <si>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цветности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</si>
  <si>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мутности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</si>
  <si>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экстракционно-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</si>
  <si>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сухого остатка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</si>
  <si>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>Определение жиров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</si>
  <si>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 xml:space="preserve">Определение концентрации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оксид железа (III) в сварочном аэрозоле фотометрическим методом</t>
    </r>
  </si>
  <si>
    <r>
      <t>Определение концентрации аэрозоля индустриальных масел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методом.</t>
    </r>
  </si>
  <si>
    <r>
      <t xml:space="preserve">Определение концентрации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</si>
  <si>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</si>
  <si>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</si>
  <si>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</si>
  <si>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</si>
  <si>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</si>
  <si>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</t>
    </r>
  </si>
  <si>
    <r>
      <t>Измерение электростатического потенциала экрана видеодисплея</t>
    </r>
    <r>
      <rPr>
        <sz val="10"/>
        <rFont val="Times New Roman"/>
        <family val="1"/>
      </rPr>
      <t xml:space="preserve"> </t>
    </r>
  </si>
  <si>
    <t>4. Оказание первой доврачебной медицинской помощи при острых и хронических заболеваниях и травмах</t>
  </si>
  <si>
    <t>2. В тариф за оказываемые услуги ремонтными мастерскими входит полная стоимость  ремонта без стоимости материалов. Материалы оплачиваются по фактическим затратам.</t>
  </si>
  <si>
    <t>Таблица 27</t>
  </si>
  <si>
    <t>Таблица 28</t>
  </si>
  <si>
    <t xml:space="preserve">с 1 января по 30 июня 2019г. </t>
  </si>
  <si>
    <t>с 1 июля по 31 декабря 2019г.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</si>
  <si>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</si>
  <si>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</si>
  <si>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«Водитель погрузчика» (код профессии  11453): электропогрузчик</t>
  </si>
  <si>
    <t>«Стропальщик» (код профессии 18897)</t>
  </si>
  <si>
    <t>"Матрос 2 класса" (код профессии 13482)</t>
  </si>
  <si>
    <t>«Электрогазосварщик» (код профессии 19756)</t>
  </si>
  <si>
    <t xml:space="preserve">«Повар - пекарь» (код профессии 16675/16472) </t>
  </si>
  <si>
    <t>«Слесарь по эксплуатации и ремонту газового оборудования» (код профессии 18554)</t>
  </si>
  <si>
    <t>«Слесарь по эксплуатации и  ремонту газоплазменного оборудования (пропан – бутан)» (код профессии 18554)</t>
  </si>
  <si>
    <t>«Газорезчик со сжиженными газами пропан-бутан" (код профессии 11618)</t>
  </si>
  <si>
    <t>«Газорезчик» (код профессии 11618)</t>
  </si>
  <si>
    <t>«Машинист компрессорных установок» (код профессии 13775)</t>
  </si>
  <si>
    <t>«Слесарь по ремонту и обслуживанию перегрузочных машин» (код профессии 18524)</t>
  </si>
  <si>
    <t>«Боцман» (код профессии 11220)</t>
  </si>
  <si>
    <t>«Моторист» (код профессии 14718)</t>
  </si>
  <si>
    <t>«Персонал, обслуживающий сосуды, работающие  под давлением»</t>
  </si>
  <si>
    <t>«Машинист автовышки и автогидроподъемника" (код профессии 13507)</t>
  </si>
  <si>
    <t>«Машинист крана (крановщик) со специализацией портального крана» (код профессии 13790)</t>
  </si>
  <si>
    <t>«Помповый машинист (донкерман)» (код профессии 14033)</t>
  </si>
  <si>
    <t>«Машинист холодильных установок» (код профессии 14341)</t>
  </si>
  <si>
    <t>Моторист  (машинист) рефрижераторных установок (код профессии 14179)</t>
  </si>
  <si>
    <t>«Оператор котельной» (код профессии 15643):</t>
  </si>
  <si>
    <t>«Электромонтер по ремонту и обслуживанию электрооборудования грузоподъемных кранов» (код профессии 19861)</t>
  </si>
  <si>
    <t>«Механизатор (докер – механизатор) бригады на погрузочно-разгрузочных работах» (код профессии 14444)</t>
  </si>
  <si>
    <t>«Машинист  (кочегар) котельной» (код профессии 13786)</t>
  </si>
  <si>
    <t>«Машинист котельной установки» (код профессии 13784)</t>
  </si>
  <si>
    <t>"Слесарь - сантехник"(код профессии 18560)</t>
  </si>
  <si>
    <t>"Слесарь по такелажу и грузозахватным приспособлениям" (код профессии 18551)</t>
  </si>
  <si>
    <t>"Слесарь по ремонту подвижного состава" (код профессии 18540)</t>
  </si>
  <si>
    <t>"Составитель поездов" (код профессии 18540)</t>
  </si>
  <si>
    <t>"Электрослесарь по обслуживанию и ремонту оборудования" (код профессии 19951)</t>
  </si>
  <si>
    <t>"Машинист рыбомучной установки" (код профессии 14160)</t>
  </si>
  <si>
    <t>Повторная выписка свидетельства об окончании курсов</t>
  </si>
  <si>
    <t>Курсы по повышению квалификации по специальности "Электрогазосварщик"</t>
  </si>
  <si>
    <t>Курсы по повышению квалификации по специальности "Стропальщик"</t>
  </si>
  <si>
    <t>Курсы по повышению квалификации  по специальности  "Оператор котельной на жидком топливе"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</si>
  <si>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</si>
  <si>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</si>
  <si>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</si>
  <si>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</si>
  <si>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</si>
  <si>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 xml:space="preserve">1.13. Прочие непоименованные грузы </t>
  </si>
  <si>
    <t>1.14. Контейнеры 40 - футовые груженые</t>
  </si>
  <si>
    <t>1.15. Контейнеры 20 - футовые груженые</t>
  </si>
  <si>
    <t xml:space="preserve">1.16. Контейнеры (порожние) весом от 1 101 кг до 5 000 кг (в т.ч. порожние контейнеры 20-футовые, 40-футовые) </t>
  </si>
  <si>
    <t>1.17. Контейнеры (груженые),  максимально допустимая загрузка которых до 10 000 кг</t>
  </si>
  <si>
    <t xml:space="preserve">1.18. Контейнеры (порожние) весом до 1 100 кг </t>
  </si>
  <si>
    <t>1.19. Грузы в биг-бегах (мягкие контейнеры грузоподъемностью 0,5 т - 2 т)</t>
  </si>
  <si>
    <t>2.1. Прочие непоименованные грузы</t>
  </si>
  <si>
    <t>Автопогрузчики "Helli", "Utilev", "Jac"</t>
  </si>
  <si>
    <t>Электропогрузчики марок ТСМ FB 15-6, ЕВ 715-33-82, Е12 "Линде", "Jac"</t>
  </si>
  <si>
    <t>Автомашина ГАЗ (3221; 2706; 322123 Луидор)</t>
  </si>
  <si>
    <t>МДК-433362 (машина дорожная комбинированная - пескоразбрасыватель)</t>
  </si>
  <si>
    <t>Услуги ремонтной базы (для сторонних организаций)</t>
  </si>
  <si>
    <t>6. Обеспечение работы плавкрана под грузовыми операциями</t>
  </si>
  <si>
    <t>8. Оформление и подача документов отчетности (ДО-1, ДО-2) при приеме и выдаче товара в/из ВЗТК</t>
  </si>
  <si>
    <t>9. Услуги стивидора</t>
  </si>
  <si>
    <t>3.1. Пиломатериалы, лесоматериалы</t>
  </si>
  <si>
    <t>3.2. Лед</t>
  </si>
  <si>
    <t>3.3. Жесть</t>
  </si>
  <si>
    <t>3.4. Прочие непоименованные грузы</t>
  </si>
  <si>
    <t>3.5. Цемент в мешках</t>
  </si>
  <si>
    <t>3.6. Контейнеры 20-футовые груженые за единицу</t>
  </si>
  <si>
    <t>3.7. Контейнеры 40-футовые груженые за единицу</t>
  </si>
  <si>
    <t>3.8. Контейнеры (порожние) весом от 1 101 кг до 5 000 кг (в т.ч. порожние контейнеры 20-футовые, 40-футовые) за единицу</t>
  </si>
  <si>
    <t>3.9. Контейнеры (груженые),  максимально допустимая загрузка которых до 10 000 кг за единицу</t>
  </si>
  <si>
    <t>3.10. Контейнеры (порожние) весом до 1 100 кг за единицу</t>
  </si>
  <si>
    <t>3.11. Грузы в биг-бегах (мягкие контейнеры грузоподъемностью 0,5 т - 2 т)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</si>
  <si>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</si>
  <si>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</si>
  <si>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</si>
  <si>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3.6. Цемент в мешках</t>
  </si>
  <si>
    <t>3.7. Контейнеры 20-футовые груженые за единицу</t>
  </si>
  <si>
    <t>3.8. Контейнеры 40-футовые груженые за единицу</t>
  </si>
  <si>
    <t>3.9. Контейнеры (порожние) весом от 1 101 кг до 5 000 кг (в т.ч. порожние контейнеры 20-футовые, 40-футовые) за единицу</t>
  </si>
  <si>
    <t>3.10. Контейнеры (груженые),  максимально допустимая загрузка которых до 10 000 кг за единицу</t>
  </si>
  <si>
    <t>3.11. Контейнеры (порожние) весом до 1 100 кг за единицу</t>
  </si>
  <si>
    <t>3.12. Грузы в биг-бегах (мягкие контейнеры грузоподъемностью 0,5 т - 2 т)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</si>
  <si>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</si>
  <si>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</si>
  <si>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1. Для Клиентов, поставивших нефтепродукты без заключения договоров тарифы применяются с повышающим коэффициентом 2.</t>
  </si>
  <si>
    <t>2. Для Клиентов,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</si>
  <si>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</si>
  <si>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</si>
  <si>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5. В случаях переоформления грузов, находящихся на хранении в нефтеналивных резервуарах Порта, на другого Клиента -плата за хранение грузов взимается с нового Клиента с первых суток хранения.</t>
  </si>
  <si>
    <t>1.4. Прочие непоименованные грузы</t>
  </si>
  <si>
    <t>1.5. Контейнеры 20-футовые груженые</t>
  </si>
  <si>
    <t>1.6. Контейнеры 40-футовые груженые</t>
  </si>
  <si>
    <t xml:space="preserve">1.7. Контейнеры (порожние) весом от 1 101 кг до 5 000 кг (в т.ч. порожние контейнеры 20-футовые, 40-футовые) </t>
  </si>
  <si>
    <t xml:space="preserve">1.8. Контейнеры (груженые),  максимально допустимая загрузка которых до 10 000 кг </t>
  </si>
  <si>
    <t xml:space="preserve">1.9. Контейнеры (порожние) весом до 1 100 кг </t>
  </si>
  <si>
    <t>1.10. Грузы в биг-бегах (мягкие контейнеры грузоподъемностью 0,5 т - 2 т)</t>
  </si>
  <si>
    <t>4. Пропарка после слива мазута:</t>
  </si>
  <si>
    <t xml:space="preserve"> -  вагоноцистерн четырехосных объемом 60 тн после слива мазута</t>
  </si>
  <si>
    <t xml:space="preserve"> -  автоцистерн после слива мазута                                </t>
  </si>
  <si>
    <t xml:space="preserve"> - бочек емкостью 200 литров после слива мазута</t>
  </si>
  <si>
    <t>5. Переоформление нефтепродуктов с карточки</t>
  </si>
  <si>
    <t>6. Определение плотности</t>
  </si>
  <si>
    <t>7.Определение содержания воды</t>
  </si>
  <si>
    <t>8. Определение условной вязкости</t>
  </si>
  <si>
    <t>9. Определение температуры вспышки в открытом тигле</t>
  </si>
  <si>
    <t>10. Определение зольности</t>
  </si>
  <si>
    <t>11. Определение водорастворимых кислот и щелочей</t>
  </si>
  <si>
    <r>
      <t xml:space="preserve"> - </t>
    </r>
    <r>
      <rPr>
        <sz val="12"/>
        <rFont val="Times New Roman"/>
        <family val="1"/>
      </rPr>
      <t xml:space="preserve">вода </t>
    </r>
  </si>
  <si>
    <t xml:space="preserve">с 1 января по 30 июня 2019 г. </t>
  </si>
  <si>
    <t>с 1 июля по 31 декабря 2019 г.</t>
  </si>
  <si>
    <t>Информация будет размещена дополнительно</t>
  </si>
  <si>
    <r>
      <t xml:space="preserve"> - </t>
    </r>
    <r>
      <rPr>
        <sz val="12"/>
        <rFont val="Times New Roman"/>
        <family val="1"/>
      </rPr>
      <t xml:space="preserve"> вода </t>
    </r>
  </si>
  <si>
    <r>
      <t xml:space="preserve"> - </t>
    </r>
    <r>
      <rPr>
        <sz val="12"/>
        <rFont val="Times New Roman"/>
        <family val="1"/>
      </rPr>
      <t>вода</t>
    </r>
  </si>
  <si>
    <t xml:space="preserve">Тарифы на использование техники (механизмов) </t>
  </si>
  <si>
    <t xml:space="preserve">Тарифы на услуги санитарно-экологической лаборатории </t>
  </si>
  <si>
    <t xml:space="preserve">порта </t>
  </si>
  <si>
    <t xml:space="preserve">Тарифы на услуги экологического сектора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</si>
  <si>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</si>
  <si>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</si>
  <si>
    <t xml:space="preserve">НА ОБРАЗОВАТЕЛЬНЫЕ УСЛУГИ </t>
  </si>
  <si>
    <t>ХОЗЯЙСТВАМИ ПОРТА (ДЛЯ СТОРОННИХ ОРГАНИЗАЦИЙ)</t>
  </si>
  <si>
    <t>7.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</si>
  <si>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10. Заезд-стоянка в ЗТК для завершения процедуры "Таможенный транзит"</t>
  </si>
  <si>
    <t>1 автомашина</t>
  </si>
  <si>
    <t xml:space="preserve">  Тарифы на тепловую энергию, поставляемую потребителям АО «ММРП», приобретающим тепловую энергию через сети АО «Мурманэнергосбыт» (кроме населения):</t>
  </si>
  <si>
    <t xml:space="preserve">  Льготные тарифы на тепловую энергию, поставляемую потребителям АО «Мурманский морской рыбный порт» через сети АО «Мурманэнергосбыт» (население):</t>
  </si>
  <si>
    <t xml:space="preserve"> повышающий коэффициент 2,1.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</si>
</sst>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dd/mm/yy;@"/>
    <numFmt numFmtId="189" formatCode="#,##0.00&quot;р.&quot;"/>
    <numFmt numFmtId="190" formatCode="#,##0.00_р_."/>
    <numFmt numFmtId="191" formatCode="0.0%"/>
    <numFmt numFmtId="192" formatCode="#,##0.0_р_."/>
    <numFmt numFmtId="193" formatCode="#,##0.000_р_."/>
    <numFmt numFmtId="194" formatCode="#,##0.0000_р_."/>
    <numFmt numFmtId="195" formatCode="#,##0_р_.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1"/>
      <color indexed="8"/>
      <name val="Times New Roman Cyr"/>
      <family val="1"/>
    </font>
    <font>
      <vertAlign val="subscript"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2" fontId="12" fillId="0" borderId="2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0" fontId="10" fillId="0" borderId="1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0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0" fillId="0" borderId="1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5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10" fillId="0" borderId="0" xfId="53" applyFont="1" applyBorder="1">
      <alignment/>
      <protection/>
    </xf>
    <xf numFmtId="0" fontId="10" fillId="0" borderId="19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2" xfId="0" applyFont="1" applyBorder="1" applyAlignment="1">
      <alignment/>
    </xf>
    <xf numFmtId="2" fontId="10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center"/>
    </xf>
    <xf numFmtId="190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190" fontId="10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21" xfId="0" applyFont="1" applyBorder="1" applyAlignment="1">
      <alignment horizontal="center"/>
    </xf>
    <xf numFmtId="0" fontId="16" fillId="0" borderId="12" xfId="0" applyFont="1" applyBorder="1" applyAlignment="1">
      <alignment/>
    </xf>
    <xf numFmtId="173" fontId="11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Alignment="1">
      <alignment horizontal="right" vertical="top"/>
    </xf>
    <xf numFmtId="0" fontId="12" fillId="0" borderId="15" xfId="0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190" fontId="4" fillId="0" borderId="27" xfId="0" applyNumberFormat="1" applyFont="1" applyBorder="1" applyAlignment="1">
      <alignment horizontal="center"/>
    </xf>
    <xf numFmtId="190" fontId="4" fillId="0" borderId="26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5" fillId="0" borderId="12" xfId="0" applyFont="1" applyBorder="1" applyAlignment="1">
      <alignment horizontal="left"/>
    </xf>
    <xf numFmtId="190" fontId="12" fillId="0" borderId="10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0" xfId="0" applyFont="1" applyBorder="1" applyAlignment="1">
      <alignment/>
    </xf>
    <xf numFmtId="190" fontId="12" fillId="0" borderId="0" xfId="0" applyNumberFormat="1" applyFont="1" applyBorder="1" applyAlignment="1">
      <alignment/>
    </xf>
    <xf numFmtId="190" fontId="12" fillId="0" borderId="12" xfId="0" applyNumberFormat="1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/>
    </xf>
    <xf numFmtId="190" fontId="12" fillId="0" borderId="20" xfId="0" applyNumberFormat="1" applyFont="1" applyBorder="1" applyAlignment="1">
      <alignment/>
    </xf>
    <xf numFmtId="190" fontId="12" fillId="0" borderId="16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26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0" borderId="34" xfId="0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wrapText="1"/>
    </xf>
    <xf numFmtId="0" fontId="16" fillId="0" borderId="23" xfId="0" applyFont="1" applyBorder="1" applyAlignment="1">
      <alignment horizontal="center" vertical="center"/>
    </xf>
    <xf numFmtId="195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1" fillId="0" borderId="35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2" fontId="12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9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6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wrapText="1"/>
    </xf>
    <xf numFmtId="0" fontId="4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4" fillId="0" borderId="26" xfId="0" applyFont="1" applyFill="1" applyBorder="1" applyAlignment="1">
      <alignment/>
    </xf>
    <xf numFmtId="190" fontId="4" fillId="0" borderId="30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7" fillId="0" borderId="42" xfId="0" applyFont="1" applyBorder="1" applyAlignment="1">
      <alignment/>
    </xf>
    <xf numFmtId="0" fontId="4" fillId="0" borderId="43" xfId="0" applyFont="1" applyBorder="1" applyAlignment="1">
      <alignment/>
    </xf>
    <xf numFmtId="190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/>
    </xf>
    <xf numFmtId="2" fontId="15" fillId="0" borderId="16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/>
    </xf>
    <xf numFmtId="0" fontId="10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190" fontId="10" fillId="0" borderId="13" xfId="0" applyNumberFormat="1" applyFont="1" applyBorder="1" applyAlignment="1">
      <alignment/>
    </xf>
    <xf numFmtId="190" fontId="10" fillId="0" borderId="15" xfId="0" applyNumberFormat="1" applyFont="1" applyBorder="1" applyAlignment="1">
      <alignment/>
    </xf>
    <xf numFmtId="190" fontId="10" fillId="0" borderId="17" xfId="0" applyNumberFormat="1" applyFont="1" applyBorder="1" applyAlignment="1">
      <alignment horizontal="center"/>
    </xf>
    <xf numFmtId="190" fontId="10" fillId="0" borderId="18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49" xfId="0" applyFont="1" applyBorder="1" applyAlignment="1">
      <alignment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0" fontId="21" fillId="0" borderId="0" xfId="53" applyFont="1">
      <alignment/>
      <protection/>
    </xf>
    <xf numFmtId="0" fontId="15" fillId="0" borderId="0" xfId="54" applyFont="1" applyAlignment="1">
      <alignment/>
      <protection/>
    </xf>
    <xf numFmtId="0" fontId="10" fillId="0" borderId="0" xfId="54" applyFont="1">
      <alignment/>
      <protection/>
    </xf>
    <xf numFmtId="0" fontId="20" fillId="0" borderId="0" xfId="54" applyFont="1">
      <alignment/>
      <protection/>
    </xf>
    <xf numFmtId="0" fontId="15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10" fillId="0" borderId="0" xfId="54" applyFont="1" applyBorder="1">
      <alignment/>
      <protection/>
    </xf>
    <xf numFmtId="0" fontId="10" fillId="0" borderId="11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20" fillId="0" borderId="17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15" xfId="54" applyFont="1" applyBorder="1">
      <alignment/>
      <protection/>
    </xf>
    <xf numFmtId="0" fontId="10" fillId="0" borderId="14" xfId="54" applyFont="1" applyBorder="1" applyAlignment="1">
      <alignment horizontal="center"/>
      <protection/>
    </xf>
    <xf numFmtId="0" fontId="20" fillId="0" borderId="18" xfId="54" applyFont="1" applyBorder="1" applyAlignment="1">
      <alignment horizontal="center"/>
      <protection/>
    </xf>
    <xf numFmtId="14" fontId="10" fillId="0" borderId="0" xfId="54" applyNumberFormat="1" applyFont="1" applyBorder="1" applyAlignment="1">
      <alignment horizontal="center"/>
      <protection/>
    </xf>
    <xf numFmtId="0" fontId="10" fillId="0" borderId="13" xfId="54" applyFont="1" applyBorder="1">
      <alignment/>
      <protection/>
    </xf>
    <xf numFmtId="0" fontId="10" fillId="0" borderId="26" xfId="54" applyFont="1" applyBorder="1" applyAlignment="1">
      <alignment horizontal="center"/>
      <protection/>
    </xf>
    <xf numFmtId="190" fontId="20" fillId="0" borderId="26" xfId="54" applyNumberFormat="1" applyFont="1" applyBorder="1" applyAlignment="1">
      <alignment horizontal="center"/>
      <protection/>
    </xf>
    <xf numFmtId="0" fontId="10" fillId="0" borderId="29" xfId="54" applyFont="1" applyBorder="1">
      <alignment/>
      <protection/>
    </xf>
    <xf numFmtId="0" fontId="10" fillId="0" borderId="30" xfId="54" applyFont="1" applyBorder="1" applyAlignment="1">
      <alignment horizontal="center"/>
      <protection/>
    </xf>
    <xf numFmtId="190" fontId="20" fillId="0" borderId="30" xfId="54" applyNumberFormat="1" applyFont="1" applyBorder="1" applyAlignment="1">
      <alignment horizontal="center"/>
      <protection/>
    </xf>
    <xf numFmtId="2" fontId="10" fillId="0" borderId="0" xfId="54" applyNumberFormat="1" applyFont="1" applyBorder="1" applyAlignment="1">
      <alignment horizontal="center"/>
      <protection/>
    </xf>
    <xf numFmtId="0" fontId="10" fillId="0" borderId="25" xfId="54" applyFont="1" applyBorder="1">
      <alignment/>
      <protection/>
    </xf>
    <xf numFmtId="0" fontId="10" fillId="0" borderId="26" xfId="54" applyFont="1" applyBorder="1">
      <alignment/>
      <protection/>
    </xf>
    <xf numFmtId="0" fontId="10" fillId="0" borderId="29" xfId="54" applyFont="1" applyBorder="1" applyAlignment="1">
      <alignment horizontal="left"/>
      <protection/>
    </xf>
    <xf numFmtId="0" fontId="10" fillId="0" borderId="12" xfId="54" applyFont="1" applyBorder="1" applyAlignment="1">
      <alignment horizontal="center"/>
      <protection/>
    </xf>
    <xf numFmtId="0" fontId="10" fillId="0" borderId="12" xfId="54" applyFont="1" applyBorder="1">
      <alignment/>
      <protection/>
    </xf>
    <xf numFmtId="190" fontId="20" fillId="0" borderId="12" xfId="54" applyNumberFormat="1" applyFont="1" applyBorder="1" applyAlignment="1">
      <alignment horizontal="center"/>
      <protection/>
    </xf>
    <xf numFmtId="0" fontId="10" fillId="0" borderId="28" xfId="54" applyFont="1" applyBorder="1">
      <alignment/>
      <protection/>
    </xf>
    <xf numFmtId="0" fontId="15" fillId="0" borderId="28" xfId="54" applyFont="1" applyBorder="1" applyAlignment="1">
      <alignment horizontal="center"/>
      <protection/>
    </xf>
    <xf numFmtId="0" fontId="10" fillId="0" borderId="27" xfId="54" applyFont="1" applyBorder="1" applyAlignment="1">
      <alignment horizontal="center"/>
      <protection/>
    </xf>
    <xf numFmtId="190" fontId="20" fillId="0" borderId="27" xfId="54" applyNumberFormat="1" applyFont="1" applyBorder="1" applyAlignment="1">
      <alignment horizontal="center"/>
      <protection/>
    </xf>
    <xf numFmtId="0" fontId="15" fillId="0" borderId="13" xfId="54" applyFont="1" applyBorder="1" applyAlignment="1">
      <alignment horizontal="center"/>
      <protection/>
    </xf>
    <xf numFmtId="0" fontId="10" fillId="0" borderId="14" xfId="54" applyFont="1" applyBorder="1">
      <alignment/>
      <protection/>
    </xf>
    <xf numFmtId="0" fontId="10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0" fontId="11" fillId="0" borderId="0" xfId="54" applyFont="1">
      <alignment/>
      <protection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0" fillId="0" borderId="0" xfId="0" applyFont="1" applyAlignment="1">
      <alignment horizontal="justify" vertical="center"/>
    </xf>
    <xf numFmtId="0" fontId="10" fillId="0" borderId="2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190" fontId="12" fillId="0" borderId="13" xfId="0" applyNumberFormat="1" applyFont="1" applyBorder="1" applyAlignment="1">
      <alignment horizontal="center"/>
    </xf>
    <xf numFmtId="190" fontId="12" fillId="0" borderId="11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12" xfId="0" applyNumberFormat="1" applyFont="1" applyBorder="1" applyAlignment="1">
      <alignment/>
    </xf>
    <xf numFmtId="190" fontId="12" fillId="0" borderId="11" xfId="0" applyNumberFormat="1" applyFont="1" applyBorder="1" applyAlignment="1">
      <alignment horizontal="center"/>
    </xf>
    <xf numFmtId="190" fontId="12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0" fontId="10" fillId="0" borderId="28" xfId="54" applyFont="1" applyBorder="1" applyAlignment="1">
      <alignment horizontal="left"/>
      <protection/>
    </xf>
    <xf numFmtId="0" fontId="10" fillId="0" borderId="13" xfId="54" applyFont="1" applyBorder="1" applyAlignment="1">
      <alignment horizontal="left"/>
      <protection/>
    </xf>
    <xf numFmtId="0" fontId="10" fillId="0" borderId="12" xfId="54" applyFont="1" applyBorder="1" applyAlignment="1">
      <alignment horizontal="left"/>
      <protection/>
    </xf>
    <xf numFmtId="0" fontId="10" fillId="0" borderId="25" xfId="54" applyFont="1" applyBorder="1" applyAlignment="1">
      <alignment horizontal="left"/>
      <protection/>
    </xf>
    <xf numFmtId="0" fontId="11" fillId="0" borderId="1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6" fillId="0" borderId="50" xfId="0" applyFont="1" applyBorder="1" applyAlignment="1">
      <alignment/>
    </xf>
    <xf numFmtId="0" fontId="16" fillId="0" borderId="5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6" fillId="0" borderId="42" xfId="0" applyFont="1" applyBorder="1" applyAlignment="1">
      <alignment wrapText="1"/>
    </xf>
    <xf numFmtId="0" fontId="16" fillId="0" borderId="42" xfId="0" applyFont="1" applyBorder="1" applyAlignment="1">
      <alignment horizontal="center" vertical="center" wrapText="1"/>
    </xf>
    <xf numFmtId="0" fontId="16" fillId="0" borderId="51" xfId="0" applyFont="1" applyBorder="1" applyAlignment="1">
      <alignment wrapText="1"/>
    </xf>
    <xf numFmtId="0" fontId="16" fillId="0" borderId="5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0" borderId="52" xfId="0" applyFont="1" applyBorder="1" applyAlignment="1">
      <alignment wrapText="1"/>
    </xf>
    <xf numFmtId="0" fontId="11" fillId="0" borderId="4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190" fontId="11" fillId="0" borderId="54" xfId="0" applyNumberFormat="1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2" fontId="16" fillId="0" borderId="56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0" borderId="54" xfId="0" applyNumberFormat="1" applyFont="1" applyBorder="1" applyAlignment="1">
      <alignment horizontal="center"/>
    </xf>
    <xf numFmtId="2" fontId="11" fillId="0" borderId="57" xfId="0" applyNumberFormat="1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190" fontId="11" fillId="0" borderId="59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190" fontId="11" fillId="0" borderId="56" xfId="0" applyNumberFormat="1" applyFont="1" applyBorder="1" applyAlignment="1">
      <alignment horizontal="center" vertical="center"/>
    </xf>
    <xf numFmtId="190" fontId="11" fillId="0" borderId="54" xfId="0" applyNumberFormat="1" applyFont="1" applyBorder="1" applyAlignment="1">
      <alignment horizontal="center" vertical="center"/>
    </xf>
    <xf numFmtId="190" fontId="11" fillId="0" borderId="53" xfId="0" applyNumberFormat="1" applyFont="1" applyBorder="1" applyAlignment="1">
      <alignment horizontal="center" vertical="center"/>
    </xf>
    <xf numFmtId="190" fontId="10" fillId="0" borderId="46" xfId="54" applyNumberFormat="1" applyFont="1" applyBorder="1" applyAlignment="1">
      <alignment horizontal="center"/>
      <protection/>
    </xf>
    <xf numFmtId="190" fontId="10" fillId="0" borderId="47" xfId="54" applyNumberFormat="1" applyFont="1" applyBorder="1" applyAlignment="1">
      <alignment horizontal="center"/>
      <protection/>
    </xf>
    <xf numFmtId="190" fontId="10" fillId="0" borderId="45" xfId="54" applyNumberFormat="1" applyFont="1" applyBorder="1" applyAlignment="1">
      <alignment horizontal="center"/>
      <protection/>
    </xf>
    <xf numFmtId="190" fontId="10" fillId="0" borderId="16" xfId="54" applyNumberFormat="1" applyFont="1" applyBorder="1" applyAlignment="1">
      <alignment horizontal="center"/>
      <protection/>
    </xf>
    <xf numFmtId="190" fontId="10" fillId="0" borderId="47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190" fontId="10" fillId="0" borderId="12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90" fontId="4" fillId="0" borderId="12" xfId="0" applyNumberFormat="1" applyFont="1" applyBorder="1" applyAlignment="1">
      <alignment/>
    </xf>
    <xf numFmtId="190" fontId="4" fillId="0" borderId="13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190" fontId="4" fillId="0" borderId="1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10" fillId="0" borderId="47" xfId="0" applyFont="1" applyBorder="1" applyAlignment="1">
      <alignment wrapText="1"/>
    </xf>
    <xf numFmtId="190" fontId="12" fillId="0" borderId="0" xfId="0" applyNumberFormat="1" applyFont="1" applyAlignment="1">
      <alignment/>
    </xf>
    <xf numFmtId="190" fontId="12" fillId="0" borderId="0" xfId="0" applyNumberFormat="1" applyFont="1" applyAlignment="1">
      <alignment horizontal="center"/>
    </xf>
    <xf numFmtId="2" fontId="12" fillId="0" borderId="32" xfId="0" applyNumberFormat="1" applyFont="1" applyBorder="1" applyAlignment="1">
      <alignment/>
    </xf>
    <xf numFmtId="190" fontId="12" fillId="0" borderId="32" xfId="0" applyNumberFormat="1" applyFont="1" applyBorder="1" applyAlignment="1">
      <alignment/>
    </xf>
    <xf numFmtId="190" fontId="12" fillId="0" borderId="26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190" fontId="12" fillId="0" borderId="30" xfId="0" applyNumberFormat="1" applyFont="1" applyBorder="1" applyAlignment="1">
      <alignment horizontal="center"/>
    </xf>
    <xf numFmtId="190" fontId="12" fillId="0" borderId="35" xfId="0" applyNumberFormat="1" applyFont="1" applyBorder="1" applyAlignment="1">
      <alignment horizontal="center"/>
    </xf>
    <xf numFmtId="190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190" fontId="12" fillId="0" borderId="35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190" fontId="4" fillId="0" borderId="30" xfId="0" applyNumberFormat="1" applyFont="1" applyBorder="1" applyAlignment="1">
      <alignment horizontal="center" vertical="center"/>
    </xf>
    <xf numFmtId="190" fontId="4" fillId="0" borderId="27" xfId="0" applyNumberFormat="1" applyFont="1" applyBorder="1" applyAlignment="1">
      <alignment horizontal="center" vertical="center"/>
    </xf>
    <xf numFmtId="190" fontId="4" fillId="0" borderId="26" xfId="0" applyNumberFormat="1" applyFont="1" applyBorder="1" applyAlignment="1">
      <alignment horizontal="center" vertical="center"/>
    </xf>
    <xf numFmtId="190" fontId="4" fillId="0" borderId="12" xfId="0" applyNumberFormat="1" applyFont="1" applyBorder="1" applyAlignment="1">
      <alignment horizontal="center" vertical="center"/>
    </xf>
    <xf numFmtId="190" fontId="4" fillId="0" borderId="14" xfId="0" applyNumberFormat="1" applyFont="1" applyBorder="1" applyAlignment="1">
      <alignment horizontal="center" vertical="center"/>
    </xf>
    <xf numFmtId="190" fontId="4" fillId="0" borderId="4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71" fontId="4" fillId="0" borderId="30" xfId="62" applyFont="1" applyBorder="1" applyAlignment="1">
      <alignment horizontal="center"/>
    </xf>
    <xf numFmtId="171" fontId="4" fillId="0" borderId="27" xfId="62" applyFont="1" applyBorder="1" applyAlignment="1">
      <alignment horizontal="center"/>
    </xf>
    <xf numFmtId="171" fontId="4" fillId="0" borderId="26" xfId="62" applyFont="1" applyBorder="1" applyAlignment="1">
      <alignment horizontal="center"/>
    </xf>
    <xf numFmtId="171" fontId="4" fillId="0" borderId="12" xfId="62" applyFont="1" applyBorder="1" applyAlignment="1">
      <alignment horizontal="center"/>
    </xf>
    <xf numFmtId="171" fontId="4" fillId="0" borderId="14" xfId="62" applyFont="1" applyBorder="1" applyAlignment="1">
      <alignment horizontal="center"/>
    </xf>
    <xf numFmtId="190" fontId="10" fillId="0" borderId="12" xfId="54" applyNumberFormat="1" applyFont="1" applyBorder="1" applyAlignment="1">
      <alignment horizontal="center"/>
      <protection/>
    </xf>
    <xf numFmtId="190" fontId="11" fillId="0" borderId="59" xfId="62" applyNumberFormat="1" applyFont="1" applyBorder="1" applyAlignment="1">
      <alignment horizontal="center" vertical="center"/>
    </xf>
    <xf numFmtId="190" fontId="11" fillId="0" borderId="24" xfId="62" applyNumberFormat="1" applyFont="1" applyBorder="1" applyAlignment="1">
      <alignment horizontal="center" vertical="center"/>
    </xf>
    <xf numFmtId="4" fontId="4" fillId="0" borderId="12" xfId="62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4" fontId="4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5" fillId="0" borderId="10" xfId="53" applyFont="1" applyBorder="1" applyAlignment="1">
      <alignment horizontal="left" indent="8"/>
      <protection/>
    </xf>
    <xf numFmtId="190" fontId="10" fillId="0" borderId="26" xfId="54" applyNumberFormat="1" applyFont="1" applyBorder="1" applyAlignment="1">
      <alignment horizontal="center"/>
      <protection/>
    </xf>
    <xf numFmtId="0" fontId="10" fillId="0" borderId="30" xfId="54" applyFont="1" applyBorder="1">
      <alignment/>
      <protection/>
    </xf>
    <xf numFmtId="190" fontId="10" fillId="0" borderId="14" xfId="54" applyNumberFormat="1" applyFont="1" applyBorder="1" applyAlignment="1">
      <alignment horizontal="center"/>
      <protection/>
    </xf>
    <xf numFmtId="190" fontId="10" fillId="0" borderId="27" xfId="54" applyNumberFormat="1" applyFont="1" applyBorder="1" applyAlignment="1">
      <alignment horizontal="center"/>
      <protection/>
    </xf>
    <xf numFmtId="0" fontId="15" fillId="0" borderId="29" xfId="54" applyFont="1" applyBorder="1" applyAlignment="1">
      <alignment horizontal="center"/>
      <protection/>
    </xf>
    <xf numFmtId="2" fontId="20" fillId="0" borderId="30" xfId="54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190" fontId="12" fillId="0" borderId="30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0" fontId="10" fillId="0" borderId="13" xfId="54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0" xfId="0" applyFont="1" applyBorder="1" applyAlignment="1">
      <alignment wrapText="1"/>
    </xf>
    <xf numFmtId="190" fontId="12" fillId="0" borderId="27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/>
    </xf>
    <xf numFmtId="190" fontId="12" fillId="0" borderId="34" xfId="0" applyNumberFormat="1" applyFont="1" applyBorder="1" applyAlignment="1">
      <alignment/>
    </xf>
    <xf numFmtId="190" fontId="12" fillId="0" borderId="32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center"/>
    </xf>
    <xf numFmtId="190" fontId="12" fillId="0" borderId="27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2" fontId="12" fillId="0" borderId="27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/>
    </xf>
    <xf numFmtId="0" fontId="12" fillId="0" borderId="26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/>
    </xf>
    <xf numFmtId="190" fontId="12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justify" wrapText="1"/>
    </xf>
    <xf numFmtId="190" fontId="12" fillId="0" borderId="45" xfId="0" applyNumberFormat="1" applyFont="1" applyBorder="1" applyAlignment="1">
      <alignment horizontal="center"/>
    </xf>
    <xf numFmtId="190" fontId="12" fillId="0" borderId="46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190" fontId="12" fillId="0" borderId="34" xfId="0" applyNumberFormat="1" applyFont="1" applyBorder="1" applyAlignment="1">
      <alignment horizontal="center"/>
    </xf>
    <xf numFmtId="0" fontId="12" fillId="0" borderId="30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190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90" fontId="12" fillId="0" borderId="18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2" fontId="12" fillId="0" borderId="47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/>
    </xf>
    <xf numFmtId="190" fontId="12" fillId="0" borderId="3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2" fontId="12" fillId="0" borderId="45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29" xfId="0" applyFont="1" applyBorder="1" applyAlignment="1">
      <alignment wrapText="1"/>
    </xf>
    <xf numFmtId="0" fontId="4" fillId="0" borderId="25" xfId="0" applyFont="1" applyBorder="1" applyAlignment="1">
      <alignment wrapText="1"/>
    </xf>
    <xf numFmtId="2" fontId="10" fillId="0" borderId="26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73" fontId="10" fillId="0" borderId="13" xfId="0" applyNumberFormat="1" applyFont="1" applyBorder="1" applyAlignment="1">
      <alignment horizontal="left" wrapText="1"/>
    </xf>
    <xf numFmtId="4" fontId="4" fillId="0" borderId="14" xfId="62" applyNumberFormat="1" applyFont="1" applyBorder="1" applyAlignment="1">
      <alignment horizontal="center"/>
    </xf>
    <xf numFmtId="4" fontId="4" fillId="0" borderId="27" xfId="62" applyNumberFormat="1" applyFont="1" applyBorder="1" applyAlignment="1">
      <alignment horizontal="center"/>
    </xf>
    <xf numFmtId="4" fontId="4" fillId="0" borderId="26" xfId="62" applyNumberFormat="1" applyFont="1" applyBorder="1" applyAlignment="1">
      <alignment horizontal="center"/>
    </xf>
    <xf numFmtId="0" fontId="10" fillId="0" borderId="61" xfId="0" applyFont="1" applyBorder="1" applyAlignment="1">
      <alignment wrapText="1"/>
    </xf>
    <xf numFmtId="0" fontId="10" fillId="0" borderId="62" xfId="0" applyFont="1" applyBorder="1" applyAlignment="1">
      <alignment horizontal="center" wrapText="1"/>
    </xf>
    <xf numFmtId="2" fontId="4" fillId="0" borderId="63" xfId="0" applyNumberFormat="1" applyFont="1" applyBorder="1" applyAlignment="1">
      <alignment horizontal="center"/>
    </xf>
    <xf numFmtId="0" fontId="25" fillId="0" borderId="10" xfId="53" applyFont="1" applyBorder="1" applyAlignment="1">
      <alignment horizontal="left"/>
      <protection/>
    </xf>
    <xf numFmtId="0" fontId="19" fillId="0" borderId="10" xfId="53" applyFont="1" applyBorder="1" applyAlignment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19" fillId="0" borderId="29" xfId="53" applyFont="1" applyBorder="1">
      <alignment/>
      <protection/>
    </xf>
    <xf numFmtId="0" fontId="19" fillId="0" borderId="30" xfId="53" applyFont="1" applyBorder="1" applyAlignment="1">
      <alignment horizontal="center"/>
      <protection/>
    </xf>
    <xf numFmtId="4" fontId="9" fillId="0" borderId="30" xfId="0" applyNumberFormat="1" applyFont="1" applyBorder="1" applyAlignment="1">
      <alignment horizontal="center"/>
    </xf>
    <xf numFmtId="0" fontId="19" fillId="0" borderId="30" xfId="53" applyFont="1" applyBorder="1">
      <alignment/>
      <protection/>
    </xf>
    <xf numFmtId="0" fontId="25" fillId="0" borderId="30" xfId="53" applyFont="1" applyBorder="1">
      <alignment/>
      <protection/>
    </xf>
    <xf numFmtId="0" fontId="19" fillId="0" borderId="30" xfId="53" applyFont="1" applyBorder="1" applyAlignment="1">
      <alignment wrapText="1"/>
      <protection/>
    </xf>
    <xf numFmtId="0" fontId="19" fillId="0" borderId="29" xfId="53" applyFont="1" applyBorder="1" applyAlignment="1">
      <alignment wrapText="1"/>
      <protection/>
    </xf>
    <xf numFmtId="0" fontId="25" fillId="0" borderId="29" xfId="53" applyFont="1" applyBorder="1">
      <alignment/>
      <protection/>
    </xf>
    <xf numFmtId="0" fontId="25" fillId="0" borderId="29" xfId="53" applyFont="1" applyBorder="1" applyAlignment="1">
      <alignment wrapText="1"/>
      <protection/>
    </xf>
    <xf numFmtId="0" fontId="19" fillId="0" borderId="30" xfId="53" applyFont="1" applyBorder="1" applyAlignment="1">
      <alignment horizontal="center" wrapText="1"/>
      <protection/>
    </xf>
    <xf numFmtId="0" fontId="25" fillId="0" borderId="29" xfId="53" applyFont="1" applyBorder="1" applyAlignment="1">
      <alignment vertical="top" wrapText="1"/>
      <protection/>
    </xf>
    <xf numFmtId="0" fontId="25" fillId="0" borderId="29" xfId="53" applyFont="1" applyBorder="1" applyAlignment="1">
      <alignment horizontal="left" wrapText="1"/>
      <protection/>
    </xf>
    <xf numFmtId="0" fontId="25" fillId="0" borderId="30" xfId="53" applyFont="1" applyBorder="1" applyAlignment="1">
      <alignment horizontal="left" wrapText="1"/>
      <protection/>
    </xf>
    <xf numFmtId="0" fontId="25" fillId="0" borderId="29" xfId="53" applyFont="1" applyBorder="1" applyAlignment="1">
      <alignment horizontal="left"/>
      <protection/>
    </xf>
    <xf numFmtId="0" fontId="19" fillId="0" borderId="29" xfId="53" applyFont="1" applyBorder="1" applyAlignment="1">
      <alignment horizontal="left"/>
      <protection/>
    </xf>
    <xf numFmtId="0" fontId="25" fillId="0" borderId="14" xfId="53" applyFont="1" applyBorder="1" applyAlignment="1">
      <alignment horizontal="left" wrapText="1"/>
      <protection/>
    </xf>
    <xf numFmtId="0" fontId="19" fillId="0" borderId="14" xfId="53" applyFont="1" applyBorder="1" applyAlignment="1">
      <alignment horizontal="center"/>
      <protection/>
    </xf>
    <xf numFmtId="4" fontId="9" fillId="0" borderId="62" xfId="0" applyNumberFormat="1" applyFont="1" applyBorder="1" applyAlignment="1">
      <alignment horizontal="center"/>
    </xf>
    <xf numFmtId="0" fontId="10" fillId="0" borderId="12" xfId="53" applyFont="1" applyBorder="1" applyAlignment="1">
      <alignment wrapText="1"/>
      <protection/>
    </xf>
    <xf numFmtId="0" fontId="10" fillId="0" borderId="13" xfId="53" applyFont="1" applyBorder="1" applyAlignment="1">
      <alignment horizontal="center"/>
      <protection/>
    </xf>
    <xf numFmtId="0" fontId="10" fillId="0" borderId="14" xfId="53" applyFont="1" applyBorder="1" applyAlignment="1">
      <alignment wrapText="1"/>
      <protection/>
    </xf>
    <xf numFmtId="0" fontId="0" fillId="0" borderId="0" xfId="0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wrapText="1"/>
    </xf>
    <xf numFmtId="0" fontId="12" fillId="0" borderId="27" xfId="0" applyFont="1" applyBorder="1" applyAlignment="1">
      <alignment horizontal="center" wrapText="1"/>
    </xf>
    <xf numFmtId="190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9" xfId="0" applyFont="1" applyBorder="1" applyAlignment="1">
      <alignment horizontal="center"/>
    </xf>
    <xf numFmtId="0" fontId="15" fillId="0" borderId="25" xfId="54" applyFont="1" applyBorder="1" applyAlignment="1">
      <alignment horizontal="center"/>
      <protection/>
    </xf>
    <xf numFmtId="0" fontId="20" fillId="0" borderId="26" xfId="54" applyFont="1" applyBorder="1" applyAlignment="1">
      <alignment horizontal="center"/>
      <protection/>
    </xf>
    <xf numFmtId="0" fontId="10" fillId="0" borderId="30" xfId="54" applyFont="1" applyBorder="1" applyAlignment="1">
      <alignment horizontal="center" wrapText="1"/>
      <protection/>
    </xf>
    <xf numFmtId="9" fontId="6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4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190" fontId="64" fillId="0" borderId="12" xfId="0" applyNumberFormat="1" applyFont="1" applyBorder="1" applyAlignment="1">
      <alignment horizontal="center"/>
    </xf>
    <xf numFmtId="0" fontId="64" fillId="0" borderId="0" xfId="0" applyFont="1" applyFill="1" applyAlignment="1">
      <alignment/>
    </xf>
    <xf numFmtId="16" fontId="4" fillId="0" borderId="13" xfId="0" applyNumberFormat="1" applyFont="1" applyBorder="1" applyAlignment="1">
      <alignment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/>
    </xf>
    <xf numFmtId="0" fontId="7" fillId="0" borderId="28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95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0" fontId="64" fillId="0" borderId="0" xfId="0" applyFont="1" applyFill="1" applyBorder="1" applyAlignment="1">
      <alignment wrapText="1"/>
    </xf>
    <xf numFmtId="172" fontId="4" fillId="0" borderId="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/>
    </xf>
    <xf numFmtId="14" fontId="4" fillId="0" borderId="15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90" fontId="12" fillId="0" borderId="64" xfId="0" applyNumberFormat="1" applyFont="1" applyBorder="1" applyAlignment="1">
      <alignment horizontal="center"/>
    </xf>
    <xf numFmtId="190" fontId="12" fillId="0" borderId="25" xfId="0" applyNumberFormat="1" applyFont="1" applyBorder="1" applyAlignment="1">
      <alignment horizontal="center"/>
    </xf>
    <xf numFmtId="190" fontId="12" fillId="0" borderId="29" xfId="0" applyNumberFormat="1" applyFont="1" applyBorder="1" applyAlignment="1">
      <alignment horizontal="center"/>
    </xf>
    <xf numFmtId="0" fontId="16" fillId="0" borderId="42" xfId="0" applyFont="1" applyBorder="1" applyAlignment="1">
      <alignment/>
    </xf>
    <xf numFmtId="0" fontId="16" fillId="0" borderId="64" xfId="0" applyFont="1" applyBorder="1" applyAlignment="1">
      <alignment/>
    </xf>
    <xf numFmtId="190" fontId="12" fillId="0" borderId="16" xfId="0" applyNumberFormat="1" applyFont="1" applyBorder="1" applyAlignment="1">
      <alignment horizontal="center"/>
    </xf>
    <xf numFmtId="0" fontId="16" fillId="0" borderId="52" xfId="0" applyFont="1" applyBorder="1" applyAlignment="1">
      <alignment/>
    </xf>
    <xf numFmtId="190" fontId="12" fillId="0" borderId="52" xfId="0" applyNumberFormat="1" applyFont="1" applyBorder="1" applyAlignment="1">
      <alignment/>
    </xf>
    <xf numFmtId="9" fontId="4" fillId="0" borderId="0" xfId="59" applyFont="1" applyAlignment="1">
      <alignment/>
    </xf>
    <xf numFmtId="0" fontId="10" fillId="0" borderId="62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justify" wrapText="1"/>
    </xf>
    <xf numFmtId="0" fontId="12" fillId="0" borderId="29" xfId="0" applyFont="1" applyBorder="1" applyAlignment="1">
      <alignment horizontal="center" wrapText="1"/>
    </xf>
    <xf numFmtId="2" fontId="12" fillId="0" borderId="47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/>
    </xf>
    <xf numFmtId="190" fontId="12" fillId="0" borderId="35" xfId="0" applyNumberFormat="1" applyFont="1" applyBorder="1" applyAlignment="1">
      <alignment/>
    </xf>
    <xf numFmtId="0" fontId="11" fillId="0" borderId="26" xfId="0" applyFont="1" applyBorder="1" applyAlignment="1">
      <alignment horizontal="justify" wrapText="1"/>
    </xf>
    <xf numFmtId="0" fontId="12" fillId="0" borderId="25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11" fillId="0" borderId="14" xfId="0" applyFont="1" applyBorder="1" applyAlignment="1">
      <alignment horizontal="justify" wrapText="1"/>
    </xf>
    <xf numFmtId="0" fontId="12" fillId="0" borderId="15" xfId="0" applyFont="1" applyBorder="1" applyAlignment="1">
      <alignment horizontal="center" wrapText="1"/>
    </xf>
    <xf numFmtId="190" fontId="12" fillId="0" borderId="15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/>
    </xf>
    <xf numFmtId="190" fontId="12" fillId="0" borderId="30" xfId="0" applyNumberFormat="1" applyFont="1" applyBorder="1" applyAlignment="1">
      <alignment/>
    </xf>
    <xf numFmtId="0" fontId="66" fillId="0" borderId="52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vertical="center" wrapText="1"/>
    </xf>
    <xf numFmtId="0" fontId="67" fillId="0" borderId="30" xfId="0" applyFont="1" applyBorder="1" applyAlignment="1">
      <alignment horizontal="center" vertical="center" wrapText="1"/>
    </xf>
    <xf numFmtId="4" fontId="67" fillId="0" borderId="30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4" fontId="67" fillId="0" borderId="14" xfId="0" applyNumberFormat="1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3" xfId="0" applyFont="1" applyBorder="1" applyAlignment="1">
      <alignment vertical="center" wrapText="1"/>
    </xf>
    <xf numFmtId="0" fontId="67" fillId="0" borderId="43" xfId="0" applyFont="1" applyBorder="1" applyAlignment="1">
      <alignment horizontal="center" vertical="center" wrapText="1"/>
    </xf>
    <xf numFmtId="4" fontId="67" fillId="0" borderId="43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0" borderId="15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29" xfId="0" applyFont="1" applyBorder="1" applyAlignment="1">
      <alignment horizontal="justify" vertical="top" wrapText="1"/>
    </xf>
    <xf numFmtId="0" fontId="10" fillId="0" borderId="26" xfId="54" applyFont="1" applyBorder="1" applyAlignment="1">
      <alignment horizontal="center" wrapText="1"/>
      <protection/>
    </xf>
    <xf numFmtId="2" fontId="69" fillId="0" borderId="0" xfId="54" applyNumberFormat="1" applyFont="1" applyBorder="1" applyAlignment="1">
      <alignment horizontal="center"/>
      <protection/>
    </xf>
    <xf numFmtId="0" fontId="10" fillId="0" borderId="45" xfId="0" applyFont="1" applyBorder="1" applyAlignment="1">
      <alignment wrapText="1"/>
    </xf>
    <xf numFmtId="2" fontId="20" fillId="0" borderId="0" xfId="0" applyNumberFormat="1" applyFont="1" applyAlignment="1">
      <alignment/>
    </xf>
    <xf numFmtId="0" fontId="66" fillId="0" borderId="62" xfId="0" applyFont="1" applyBorder="1" applyAlignment="1">
      <alignment vertical="center" wrapText="1"/>
    </xf>
    <xf numFmtId="4" fontId="67" fillId="0" borderId="6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/>
    </xf>
    <xf numFmtId="190" fontId="12" fillId="0" borderId="47" xfId="0" applyNumberFormat="1" applyFont="1" applyBorder="1" applyAlignment="1">
      <alignment horizontal="center"/>
    </xf>
    <xf numFmtId="190" fontId="12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justify" wrapText="1"/>
    </xf>
    <xf numFmtId="0" fontId="11" fillId="0" borderId="29" xfId="0" applyFont="1" applyBorder="1" applyAlignment="1">
      <alignment horizontal="justify"/>
    </xf>
    <xf numFmtId="0" fontId="11" fillId="0" borderId="25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11" fillId="0" borderId="28" xfId="0" applyFont="1" applyBorder="1" applyAlignment="1">
      <alignment horizontal="justify" wrapText="1"/>
    </xf>
    <xf numFmtId="0" fontId="12" fillId="0" borderId="51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50" xfId="0" applyFont="1" applyBorder="1" applyAlignment="1">
      <alignment horizontal="center"/>
    </xf>
    <xf numFmtId="190" fontId="12" fillId="0" borderId="43" xfId="0" applyNumberFormat="1" applyFont="1" applyBorder="1" applyAlignment="1">
      <alignment horizontal="center"/>
    </xf>
    <xf numFmtId="190" fontId="12" fillId="0" borderId="50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/>
    </xf>
    <xf numFmtId="190" fontId="12" fillId="0" borderId="50" xfId="0" applyNumberFormat="1" applyFont="1" applyBorder="1" applyAlignment="1">
      <alignment/>
    </xf>
    <xf numFmtId="190" fontId="12" fillId="0" borderId="50" xfId="0" applyNumberFormat="1" applyFont="1" applyBorder="1" applyAlignment="1">
      <alignment horizontal="center"/>
    </xf>
    <xf numFmtId="190" fontId="12" fillId="0" borderId="43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3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190" fontId="10" fillId="0" borderId="0" xfId="0" applyNumberFormat="1" applyFont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justify"/>
    </xf>
    <xf numFmtId="0" fontId="10" fillId="0" borderId="17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0" fontId="10" fillId="0" borderId="26" xfId="0" applyNumberFormat="1" applyFont="1" applyBorder="1" applyAlignment="1">
      <alignment horizontal="center" vertical="center" wrapText="1"/>
    </xf>
    <xf numFmtId="190" fontId="10" fillId="0" borderId="30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190" fontId="10" fillId="0" borderId="46" xfId="0" applyNumberFormat="1" applyFont="1" applyBorder="1" applyAlignment="1">
      <alignment horizontal="center"/>
    </xf>
    <xf numFmtId="190" fontId="10" fillId="0" borderId="47" xfId="0" applyNumberFormat="1" applyFont="1" applyBorder="1" applyAlignment="1">
      <alignment horizontal="center" wrapText="1"/>
    </xf>
    <xf numFmtId="0" fontId="15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63" xfId="0" applyFont="1" applyBorder="1" applyAlignment="1">
      <alignment wrapText="1"/>
    </xf>
    <xf numFmtId="190" fontId="10" fillId="0" borderId="30" xfId="54" applyNumberFormat="1" applyFont="1" applyBorder="1" applyAlignment="1">
      <alignment horizontal="center"/>
      <protection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0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15" fillId="0" borderId="20" xfId="0" applyFont="1" applyBorder="1" applyAlignment="1">
      <alignment horizontal="right"/>
    </xf>
    <xf numFmtId="0" fontId="10" fillId="0" borderId="42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70" fillId="33" borderId="42" xfId="0" applyFont="1" applyFill="1" applyBorder="1" applyAlignment="1">
      <alignment horizontal="left" vertical="center" wrapText="1"/>
    </xf>
    <xf numFmtId="0" fontId="70" fillId="33" borderId="64" xfId="0" applyFont="1" applyFill="1" applyBorder="1" applyAlignment="1">
      <alignment horizontal="left" vertical="center" wrapText="1"/>
    </xf>
    <xf numFmtId="0" fontId="70" fillId="33" borderId="41" xfId="0" applyFont="1" applyFill="1" applyBorder="1" applyAlignment="1">
      <alignment horizontal="left" vertical="center" wrapText="1"/>
    </xf>
    <xf numFmtId="0" fontId="68" fillId="33" borderId="42" xfId="0" applyFont="1" applyFill="1" applyBorder="1" applyAlignment="1">
      <alignment horizontal="left" vertical="center" wrapText="1"/>
    </xf>
    <xf numFmtId="0" fontId="68" fillId="33" borderId="64" xfId="0" applyFont="1" applyFill="1" applyBorder="1" applyAlignment="1">
      <alignment horizontal="left" vertical="center" wrapText="1"/>
    </xf>
    <xf numFmtId="0" fontId="68" fillId="33" borderId="41" xfId="0" applyFont="1" applyFill="1" applyBorder="1" applyAlignment="1">
      <alignment horizontal="left" vertical="center" wrapText="1"/>
    </xf>
    <xf numFmtId="0" fontId="10" fillId="0" borderId="0" xfId="54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6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5.875" style="31" customWidth="1"/>
    <col min="2" max="2" width="80.00390625" style="31" customWidth="1"/>
    <col min="3" max="3" width="20.25390625" style="31" customWidth="1"/>
    <col min="4" max="16384" width="9.125" style="31" customWidth="1"/>
  </cols>
  <sheetData>
    <row r="1" ht="15.75">
      <c r="A1" s="47" t="s">
        <v>657</v>
      </c>
    </row>
    <row r="2" ht="15.75">
      <c r="A2" s="47"/>
    </row>
    <row r="4" spans="1:2" ht="15.75">
      <c r="A4" s="49" t="s">
        <v>34</v>
      </c>
      <c r="B4" s="148" t="s">
        <v>332</v>
      </c>
    </row>
    <row r="5" spans="1:2" ht="15.75">
      <c r="A5" s="51" t="s">
        <v>35</v>
      </c>
      <c r="B5" s="89" t="s">
        <v>33</v>
      </c>
    </row>
    <row r="6" spans="1:2" ht="15.75">
      <c r="A6" s="641" t="s">
        <v>113</v>
      </c>
      <c r="B6" s="642" t="s">
        <v>36</v>
      </c>
    </row>
    <row r="7" spans="1:2" ht="15.75">
      <c r="A7" s="54"/>
      <c r="B7" s="90" t="s">
        <v>37</v>
      </c>
    </row>
    <row r="8" spans="1:2" ht="15.75">
      <c r="A8" s="54"/>
      <c r="B8" s="90" t="s">
        <v>38</v>
      </c>
    </row>
    <row r="9" spans="1:2" ht="15.75">
      <c r="A9" s="192" t="s">
        <v>112</v>
      </c>
      <c r="B9" s="210" t="s">
        <v>40</v>
      </c>
    </row>
    <row r="10" spans="1:2" ht="15.75">
      <c r="A10" s="180"/>
      <c r="B10" s="211" t="s">
        <v>45</v>
      </c>
    </row>
    <row r="11" spans="1:2" ht="15.75">
      <c r="A11" s="54" t="s">
        <v>39</v>
      </c>
      <c r="B11" s="90" t="s">
        <v>40</v>
      </c>
    </row>
    <row r="12" spans="1:2" ht="15.75">
      <c r="A12" s="54"/>
      <c r="B12" s="90" t="s">
        <v>41</v>
      </c>
    </row>
    <row r="13" spans="1:2" ht="15.75">
      <c r="A13" s="54"/>
      <c r="B13" s="90" t="s">
        <v>42</v>
      </c>
    </row>
    <row r="14" spans="1:2" ht="15.75">
      <c r="A14" s="54"/>
      <c r="B14" s="90" t="s">
        <v>43</v>
      </c>
    </row>
    <row r="15" spans="1:2" ht="15.75">
      <c r="A15" s="54"/>
      <c r="B15" s="90" t="s">
        <v>44</v>
      </c>
    </row>
    <row r="16" spans="1:2" ht="15.75">
      <c r="A16" s="192" t="s">
        <v>114</v>
      </c>
      <c r="B16" s="210" t="s">
        <v>40</v>
      </c>
    </row>
    <row r="17" spans="1:2" ht="15.75">
      <c r="A17" s="54"/>
      <c r="B17" s="90" t="s">
        <v>46</v>
      </c>
    </row>
    <row r="18" spans="1:2" ht="15.75">
      <c r="A18" s="180"/>
      <c r="B18" s="211" t="s">
        <v>47</v>
      </c>
    </row>
    <row r="19" spans="1:2" ht="15.75">
      <c r="A19" s="54" t="s">
        <v>192</v>
      </c>
      <c r="B19" s="90" t="s">
        <v>48</v>
      </c>
    </row>
    <row r="20" spans="1:2" ht="31.5">
      <c r="A20" s="191" t="s">
        <v>479</v>
      </c>
      <c r="B20" s="350" t="s">
        <v>491</v>
      </c>
    </row>
    <row r="21" spans="1:2" ht="15.75">
      <c r="A21" s="191" t="s">
        <v>49</v>
      </c>
      <c r="B21" s="212" t="s">
        <v>930</v>
      </c>
    </row>
    <row r="22" spans="1:2" ht="15.75">
      <c r="A22" s="54" t="s">
        <v>293</v>
      </c>
      <c r="B22" s="90" t="s">
        <v>50</v>
      </c>
    </row>
    <row r="23" spans="1:2" ht="15.75">
      <c r="A23" s="191" t="s">
        <v>294</v>
      </c>
      <c r="B23" s="212" t="s">
        <v>51</v>
      </c>
    </row>
    <row r="24" spans="1:2" ht="15.75">
      <c r="A24" s="191" t="s">
        <v>295</v>
      </c>
      <c r="B24" s="212" t="s">
        <v>52</v>
      </c>
    </row>
    <row r="25" spans="1:2" ht="15.75">
      <c r="A25" s="192" t="s">
        <v>296</v>
      </c>
      <c r="B25" s="593" t="s">
        <v>931</v>
      </c>
    </row>
    <row r="26" spans="1:2" ht="15.75">
      <c r="A26" s="192" t="s">
        <v>145</v>
      </c>
      <c r="B26" s="210" t="s">
        <v>53</v>
      </c>
    </row>
    <row r="27" spans="1:2" ht="15.75">
      <c r="A27" s="180"/>
      <c r="B27" s="211" t="s">
        <v>932</v>
      </c>
    </row>
    <row r="28" spans="1:2" ht="15.75">
      <c r="A28" s="191" t="s">
        <v>178</v>
      </c>
      <c r="B28" s="212" t="s">
        <v>54</v>
      </c>
    </row>
    <row r="29" spans="1:2" ht="15.75">
      <c r="A29" s="191" t="s">
        <v>298</v>
      </c>
      <c r="B29" s="212" t="s">
        <v>55</v>
      </c>
    </row>
    <row r="30" spans="1:2" ht="15.75">
      <c r="A30" s="191" t="s">
        <v>656</v>
      </c>
      <c r="B30" s="212" t="s">
        <v>933</v>
      </c>
    </row>
    <row r="31" spans="1:2" ht="15.75">
      <c r="A31" s="191" t="s">
        <v>1</v>
      </c>
      <c r="B31" s="212" t="s">
        <v>56</v>
      </c>
    </row>
    <row r="32" spans="1:2" ht="15.75">
      <c r="A32" s="191" t="s">
        <v>133</v>
      </c>
      <c r="B32" s="212" t="s">
        <v>57</v>
      </c>
    </row>
    <row r="33" spans="1:2" ht="15.75">
      <c r="A33" s="191" t="s">
        <v>170</v>
      </c>
      <c r="B33" s="350" t="s">
        <v>934</v>
      </c>
    </row>
    <row r="34" spans="1:2" ht="15.75">
      <c r="A34" s="191" t="s">
        <v>25</v>
      </c>
      <c r="B34" s="212" t="s">
        <v>537</v>
      </c>
    </row>
    <row r="35" spans="1:2" ht="15.75" hidden="1">
      <c r="A35" s="59" t="s">
        <v>817</v>
      </c>
      <c r="B35" s="90" t="s">
        <v>58</v>
      </c>
    </row>
    <row r="36" spans="1:2" ht="15.75" hidden="1">
      <c r="A36" s="192" t="s">
        <v>818</v>
      </c>
      <c r="B36" s="90" t="s">
        <v>59</v>
      </c>
    </row>
    <row r="37" spans="1:2" ht="15.75">
      <c r="A37" s="546" t="s">
        <v>13</v>
      </c>
      <c r="B37" s="643" t="s">
        <v>935</v>
      </c>
    </row>
    <row r="48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8" sqref="A28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119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361</v>
      </c>
    </row>
    <row r="2" ht="15" customHeight="1">
      <c r="A2" s="58" t="s">
        <v>362</v>
      </c>
    </row>
    <row r="3" spans="1:2" ht="15" customHeight="1">
      <c r="A3" s="27"/>
      <c r="B3" s="24"/>
    </row>
    <row r="4" spans="1:2" ht="15" customHeight="1">
      <c r="A4" s="27"/>
      <c r="B4" s="24" t="s">
        <v>294</v>
      </c>
    </row>
    <row r="5" spans="1:2" ht="15" customHeight="1">
      <c r="A5" s="15" t="s">
        <v>363</v>
      </c>
      <c r="B5" s="13" t="s">
        <v>302</v>
      </c>
    </row>
    <row r="6" spans="1:2" ht="15" customHeight="1">
      <c r="A6" s="6"/>
      <c r="B6" s="14" t="s">
        <v>7</v>
      </c>
    </row>
    <row r="7" spans="1:2" ht="15" customHeight="1">
      <c r="A7" s="187" t="s">
        <v>364</v>
      </c>
      <c r="B7" s="186"/>
    </row>
    <row r="8" spans="1:5" ht="15" customHeight="1">
      <c r="A8" s="188" t="s">
        <v>504</v>
      </c>
      <c r="B8" s="136">
        <v>445</v>
      </c>
      <c r="C8" s="118"/>
      <c r="D8" s="20"/>
      <c r="E8" s="20"/>
    </row>
    <row r="9" spans="1:5" ht="15" customHeight="1">
      <c r="A9" s="137" t="s">
        <v>208</v>
      </c>
      <c r="B9" s="189">
        <v>186</v>
      </c>
      <c r="C9" s="118"/>
      <c r="D9" s="21"/>
      <c r="E9" s="20"/>
    </row>
    <row r="10" spans="1:5" ht="15" customHeight="1">
      <c r="A10" s="137" t="s">
        <v>365</v>
      </c>
      <c r="B10" s="189">
        <v>170</v>
      </c>
      <c r="C10" s="118"/>
      <c r="D10" s="21"/>
      <c r="E10" s="20"/>
    </row>
    <row r="11" spans="1:5" ht="15" customHeight="1">
      <c r="A11" s="137" t="s">
        <v>366</v>
      </c>
      <c r="B11" s="189">
        <v>212</v>
      </c>
      <c r="C11" s="118"/>
      <c r="D11" s="20"/>
      <c r="E11" s="20"/>
    </row>
    <row r="12" spans="1:5" ht="15" customHeight="1">
      <c r="A12" s="137" t="s">
        <v>367</v>
      </c>
      <c r="B12" s="189">
        <v>85</v>
      </c>
      <c r="C12" s="118"/>
      <c r="D12" s="21"/>
      <c r="E12" s="20"/>
    </row>
    <row r="13" spans="1:5" ht="15" customHeight="1">
      <c r="A13" s="138" t="s">
        <v>368</v>
      </c>
      <c r="B13" s="135">
        <v>90</v>
      </c>
      <c r="C13" s="118"/>
      <c r="D13" s="21"/>
      <c r="E13" s="20"/>
    </row>
    <row r="14" spans="1:2" ht="15" customHeight="1">
      <c r="A14" s="190" t="s">
        <v>369</v>
      </c>
      <c r="B14" s="186"/>
    </row>
    <row r="15" spans="1:2" ht="15" customHeight="1">
      <c r="A15" s="129" t="s">
        <v>370</v>
      </c>
      <c r="B15" s="136">
        <v>424</v>
      </c>
    </row>
    <row r="16" spans="1:2" ht="15" customHeight="1">
      <c r="A16" s="137" t="s">
        <v>371</v>
      </c>
      <c r="B16" s="189">
        <v>742</v>
      </c>
    </row>
    <row r="17" spans="1:2" ht="15" customHeight="1">
      <c r="A17" s="137" t="s">
        <v>372</v>
      </c>
      <c r="B17" s="189">
        <v>339</v>
      </c>
    </row>
    <row r="18" spans="1:2" ht="15" customHeight="1">
      <c r="A18" s="137" t="s">
        <v>373</v>
      </c>
      <c r="B18" s="189">
        <v>186</v>
      </c>
    </row>
    <row r="19" spans="1:2" ht="15" customHeight="1">
      <c r="A19" s="137" t="s">
        <v>374</v>
      </c>
      <c r="B19" s="189">
        <v>106</v>
      </c>
    </row>
    <row r="20" spans="1:2" ht="15" customHeight="1">
      <c r="A20" s="191" t="s">
        <v>595</v>
      </c>
      <c r="B20" s="189">
        <v>1685</v>
      </c>
    </row>
    <row r="21" spans="1:2" ht="15" customHeight="1">
      <c r="A21" s="129" t="s">
        <v>596</v>
      </c>
      <c r="B21" s="136">
        <v>477</v>
      </c>
    </row>
    <row r="22" spans="1:2" ht="15" customHeight="1">
      <c r="A22" s="138" t="s">
        <v>597</v>
      </c>
      <c r="B22" s="135"/>
    </row>
    <row r="23" spans="1:2" ht="15" customHeight="1">
      <c r="A23" s="129" t="s">
        <v>375</v>
      </c>
      <c r="B23" s="136">
        <v>403</v>
      </c>
    </row>
    <row r="24" spans="1:2" ht="15" customHeight="1">
      <c r="A24" s="192" t="s">
        <v>598</v>
      </c>
      <c r="B24" s="135"/>
    </row>
    <row r="25" spans="1:2" ht="15" customHeight="1">
      <c r="A25" s="180" t="s">
        <v>376</v>
      </c>
      <c r="B25" s="136">
        <v>933</v>
      </c>
    </row>
    <row r="26" spans="1:2" ht="15" customHeight="1">
      <c r="A26" s="192" t="s">
        <v>599</v>
      </c>
      <c r="B26" s="135"/>
    </row>
    <row r="27" spans="1:2" ht="15" customHeight="1">
      <c r="A27" s="180" t="s">
        <v>377</v>
      </c>
      <c r="B27" s="136">
        <v>1802</v>
      </c>
    </row>
    <row r="28" spans="1:2" ht="15" customHeight="1">
      <c r="A28" s="138" t="s">
        <v>600</v>
      </c>
      <c r="B28" s="135">
        <v>742</v>
      </c>
    </row>
    <row r="29" spans="1:2" ht="15" customHeight="1">
      <c r="A29" s="193" t="s">
        <v>378</v>
      </c>
      <c r="B29" s="186"/>
    </row>
    <row r="30" spans="1:2" ht="15" customHeight="1">
      <c r="A30" s="3" t="s">
        <v>379</v>
      </c>
      <c r="B30" s="73"/>
    </row>
    <row r="31" spans="1:2" ht="15" customHeight="1">
      <c r="A31" s="129" t="s">
        <v>380</v>
      </c>
      <c r="B31" s="136">
        <v>0.34</v>
      </c>
    </row>
    <row r="32" spans="1:2" ht="15" customHeight="1">
      <c r="A32" s="6" t="s">
        <v>381</v>
      </c>
      <c r="B32" s="73"/>
    </row>
    <row r="33" spans="1:2" ht="15" customHeight="1">
      <c r="A33" s="17" t="s">
        <v>382</v>
      </c>
      <c r="B33" s="120">
        <v>0.34</v>
      </c>
    </row>
    <row r="39" spans="1:2" ht="15" customHeight="1">
      <c r="A39" s="20"/>
      <c r="B39" s="9"/>
    </row>
    <row r="40" ht="15" customHeight="1">
      <c r="B40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6">
      <selection activeCell="B31" sqref="B31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40" t="s">
        <v>383</v>
      </c>
      <c r="B1" s="140"/>
    </row>
    <row r="2" spans="1:2" ht="15.75">
      <c r="A2" s="140" t="s">
        <v>384</v>
      </c>
      <c r="B2" s="140"/>
    </row>
    <row r="3" spans="1:2" ht="15.75">
      <c r="A3" s="27" t="s">
        <v>107</v>
      </c>
      <c r="B3" s="140"/>
    </row>
    <row r="4" spans="2:4" ht="15.75">
      <c r="B4" s="22" t="s">
        <v>295</v>
      </c>
      <c r="C4" s="20"/>
      <c r="D4" s="20"/>
    </row>
    <row r="5" spans="1:4" ht="15.75">
      <c r="A5" s="15" t="s">
        <v>30</v>
      </c>
      <c r="B5" s="13" t="s">
        <v>302</v>
      </c>
      <c r="C5" s="20"/>
      <c r="D5" s="9"/>
    </row>
    <row r="6" spans="1:4" ht="15.75">
      <c r="A6" s="17"/>
      <c r="B6" s="16" t="s">
        <v>7</v>
      </c>
      <c r="C6" s="26"/>
      <c r="D6" s="20"/>
    </row>
    <row r="7" spans="1:4" ht="15.75">
      <c r="A7" s="194" t="s">
        <v>385</v>
      </c>
      <c r="B7" s="370">
        <v>1200</v>
      </c>
      <c r="C7" s="26"/>
      <c r="D7" s="20"/>
    </row>
    <row r="8" spans="1:4" ht="15.75">
      <c r="A8" s="137" t="s">
        <v>386</v>
      </c>
      <c r="B8" s="365">
        <v>200</v>
      </c>
      <c r="C8" s="21"/>
      <c r="D8" s="21"/>
    </row>
    <row r="9" spans="1:4" ht="15.75">
      <c r="A9" s="138" t="s">
        <v>387</v>
      </c>
      <c r="B9" s="366"/>
      <c r="C9" s="21"/>
      <c r="D9" s="21"/>
    </row>
    <row r="10" spans="1:4" ht="15.75">
      <c r="A10" s="129" t="s">
        <v>388</v>
      </c>
      <c r="B10" s="367">
        <v>350</v>
      </c>
      <c r="C10" s="21"/>
      <c r="D10" s="21"/>
    </row>
    <row r="11" spans="1:4" ht="15.75">
      <c r="A11" s="137" t="s">
        <v>389</v>
      </c>
      <c r="B11" s="365">
        <v>350</v>
      </c>
      <c r="C11" s="21"/>
      <c r="D11" s="21"/>
    </row>
    <row r="12" spans="1:4" ht="15.75">
      <c r="A12" s="137" t="s">
        <v>390</v>
      </c>
      <c r="B12" s="365">
        <v>950</v>
      </c>
      <c r="C12" s="21"/>
      <c r="D12" s="21"/>
    </row>
    <row r="13" spans="1:4" ht="15.75">
      <c r="A13" s="137" t="s">
        <v>391</v>
      </c>
      <c r="B13" s="365">
        <v>69</v>
      </c>
      <c r="C13" s="21"/>
      <c r="D13" s="21"/>
    </row>
    <row r="14" spans="1:4" ht="15.75">
      <c r="A14" s="137" t="s">
        <v>392</v>
      </c>
      <c r="B14" s="365">
        <v>286</v>
      </c>
      <c r="C14" s="21"/>
      <c r="D14" s="21"/>
    </row>
    <row r="15" spans="1:4" ht="15.75">
      <c r="A15" s="137" t="s">
        <v>393</v>
      </c>
      <c r="B15" s="365">
        <v>138</v>
      </c>
      <c r="C15" s="21"/>
      <c r="D15" s="21"/>
    </row>
    <row r="16" spans="1:4" ht="15.75">
      <c r="A16" s="138" t="s">
        <v>394</v>
      </c>
      <c r="B16" s="366"/>
      <c r="C16" s="21"/>
      <c r="D16" s="21"/>
    </row>
    <row r="17" spans="1:4" ht="15.75">
      <c r="A17" s="129" t="s">
        <v>395</v>
      </c>
      <c r="B17" s="367">
        <v>318</v>
      </c>
      <c r="C17" s="21"/>
      <c r="D17" s="21"/>
    </row>
    <row r="18" spans="1:4" ht="15.75">
      <c r="A18" s="137" t="s">
        <v>396</v>
      </c>
      <c r="B18" s="365">
        <v>170</v>
      </c>
      <c r="C18" s="21"/>
      <c r="D18" s="21"/>
    </row>
    <row r="19" spans="1:4" ht="15.75">
      <c r="A19" s="137" t="s">
        <v>397</v>
      </c>
      <c r="B19" s="365">
        <v>286</v>
      </c>
      <c r="C19" s="21"/>
      <c r="D19" s="21"/>
    </row>
    <row r="20" spans="1:4" ht="15.75">
      <c r="A20" s="137" t="s">
        <v>398</v>
      </c>
      <c r="B20" s="365">
        <v>403</v>
      </c>
      <c r="C20" s="21"/>
      <c r="D20" s="21"/>
    </row>
    <row r="21" spans="1:4" ht="15.75">
      <c r="A21" s="137" t="s">
        <v>399</v>
      </c>
      <c r="B21" s="365">
        <v>954</v>
      </c>
      <c r="C21" s="21"/>
      <c r="D21" s="21"/>
    </row>
    <row r="22" spans="1:4" ht="15.75">
      <c r="A22" s="138" t="s">
        <v>29</v>
      </c>
      <c r="B22" s="366"/>
      <c r="C22" s="21"/>
      <c r="D22" s="21"/>
    </row>
    <row r="23" spans="1:4" ht="15.75">
      <c r="A23" s="129" t="s">
        <v>400</v>
      </c>
      <c r="B23" s="367">
        <v>424</v>
      </c>
      <c r="C23" s="21"/>
      <c r="D23" s="21"/>
    </row>
    <row r="24" spans="1:4" ht="15.75">
      <c r="A24" s="138" t="s">
        <v>227</v>
      </c>
      <c r="B24" s="366"/>
      <c r="C24" s="21"/>
      <c r="D24" s="21"/>
    </row>
    <row r="25" spans="1:4" ht="15.75">
      <c r="A25" s="129" t="s">
        <v>401</v>
      </c>
      <c r="B25" s="367">
        <v>286</v>
      </c>
      <c r="C25" s="21"/>
      <c r="D25" s="21"/>
    </row>
    <row r="26" spans="1:4" ht="15.75">
      <c r="A26" s="137" t="s">
        <v>16</v>
      </c>
      <c r="B26" s="365">
        <v>403</v>
      </c>
      <c r="C26" s="21"/>
      <c r="D26" s="21"/>
    </row>
    <row r="27" spans="1:4" ht="15.75">
      <c r="A27" s="137" t="s">
        <v>17</v>
      </c>
      <c r="B27" s="365">
        <v>106</v>
      </c>
      <c r="C27" s="21"/>
      <c r="D27" s="21"/>
    </row>
    <row r="28" spans="1:4" ht="15.75">
      <c r="A28" s="137" t="s">
        <v>325</v>
      </c>
      <c r="B28" s="365">
        <v>530</v>
      </c>
      <c r="C28" s="21"/>
      <c r="D28" s="21"/>
    </row>
    <row r="29" spans="1:4" ht="15.75">
      <c r="A29" s="137" t="s">
        <v>18</v>
      </c>
      <c r="B29" s="365">
        <v>233</v>
      </c>
      <c r="C29" s="21"/>
      <c r="D29" s="21"/>
    </row>
    <row r="30" spans="1:4" ht="15.75">
      <c r="A30" s="137" t="s">
        <v>143</v>
      </c>
      <c r="B30" s="365">
        <v>1.6</v>
      </c>
      <c r="C30" s="21"/>
      <c r="D30" s="21"/>
    </row>
    <row r="31" spans="1:4" ht="15.75">
      <c r="A31" s="137" t="s">
        <v>19</v>
      </c>
      <c r="B31" s="365">
        <v>1200</v>
      </c>
      <c r="C31" s="21"/>
      <c r="D31" s="21"/>
    </row>
    <row r="32" spans="1:4" ht="15.75">
      <c r="A32" s="137" t="s">
        <v>102</v>
      </c>
      <c r="B32" s="365">
        <v>519</v>
      </c>
      <c r="C32" s="21"/>
      <c r="D32" s="21"/>
    </row>
    <row r="33" spans="1:4" ht="15.75">
      <c r="A33" s="137" t="s">
        <v>402</v>
      </c>
      <c r="B33" s="365">
        <v>95</v>
      </c>
      <c r="C33" s="21"/>
      <c r="D33" s="21"/>
    </row>
    <row r="34" spans="1:4" ht="15.75">
      <c r="A34" s="137" t="s">
        <v>403</v>
      </c>
      <c r="B34" s="365">
        <v>69</v>
      </c>
      <c r="C34" s="21"/>
      <c r="D34" s="21"/>
    </row>
    <row r="35" spans="1:4" ht="15.75">
      <c r="A35" s="137" t="s">
        <v>404</v>
      </c>
      <c r="B35" s="365">
        <v>42</v>
      </c>
      <c r="C35" s="21"/>
      <c r="D35" s="21"/>
    </row>
    <row r="36" spans="1:4" ht="15.75">
      <c r="A36" s="137" t="s">
        <v>405</v>
      </c>
      <c r="B36" s="365">
        <v>58</v>
      </c>
      <c r="C36" s="21"/>
      <c r="D36" s="21"/>
    </row>
    <row r="37" spans="1:4" ht="15.75">
      <c r="A37" s="137" t="s">
        <v>406</v>
      </c>
      <c r="B37" s="365">
        <v>742</v>
      </c>
      <c r="C37" s="21"/>
      <c r="D37" s="21"/>
    </row>
    <row r="38" spans="1:4" ht="15.75">
      <c r="A38" s="137" t="s">
        <v>407</v>
      </c>
      <c r="B38" s="365">
        <v>636</v>
      </c>
      <c r="C38" s="21"/>
      <c r="D38" s="21"/>
    </row>
    <row r="39" spans="1:4" ht="15.75">
      <c r="A39" s="138" t="s">
        <v>408</v>
      </c>
      <c r="B39" s="366"/>
      <c r="C39" s="21"/>
      <c r="D39" s="21"/>
    </row>
    <row r="40" spans="1:4" ht="15.75">
      <c r="A40" s="129" t="s">
        <v>409</v>
      </c>
      <c r="B40" s="367">
        <v>1166</v>
      </c>
      <c r="C40" s="21"/>
      <c r="D40" s="21"/>
    </row>
    <row r="41" spans="1:4" ht="15.75">
      <c r="A41" s="137" t="s">
        <v>410</v>
      </c>
      <c r="B41" s="365">
        <v>954</v>
      </c>
      <c r="C41" s="21"/>
      <c r="D41" s="21"/>
    </row>
    <row r="42" spans="1:4" ht="15.75">
      <c r="A42" s="137" t="s">
        <v>411</v>
      </c>
      <c r="B42" s="365">
        <v>32</v>
      </c>
      <c r="C42" s="21"/>
      <c r="D42" s="21"/>
    </row>
    <row r="43" spans="1:4" ht="15.75">
      <c r="A43" s="3" t="s">
        <v>412</v>
      </c>
      <c r="B43" s="368"/>
      <c r="C43" s="21"/>
      <c r="D43" s="21"/>
    </row>
    <row r="44" spans="1:4" ht="15.75">
      <c r="A44" s="7" t="s">
        <v>413</v>
      </c>
      <c r="B44" s="369">
        <v>4134</v>
      </c>
      <c r="C44" s="21"/>
      <c r="D44" s="21"/>
    </row>
    <row r="45" spans="1:4" ht="15.75">
      <c r="A45" s="20"/>
      <c r="B45" s="118"/>
      <c r="C45" s="21"/>
      <c r="D45" s="21"/>
    </row>
    <row r="46" spans="1:4" ht="15.75">
      <c r="A46" s="11" t="s">
        <v>219</v>
      </c>
      <c r="C46" s="20"/>
      <c r="D46" s="20"/>
    </row>
    <row r="47" ht="15.75">
      <c r="A47" s="10" t="s">
        <v>414</v>
      </c>
    </row>
    <row r="48" ht="15.75">
      <c r="A48" s="10" t="s">
        <v>220</v>
      </c>
    </row>
    <row r="49" ht="15.75">
      <c r="A49" s="10" t="s">
        <v>508</v>
      </c>
    </row>
    <row r="50" ht="15.75">
      <c r="A50" s="10" t="s">
        <v>415</v>
      </c>
    </row>
  </sheetData>
  <sheetProtection/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00390625" style="77" customWidth="1"/>
    <col min="2" max="2" width="65.875" style="77" customWidth="1"/>
    <col min="3" max="3" width="13.125" style="77" customWidth="1"/>
    <col min="4" max="4" width="12.625" style="77" customWidth="1"/>
    <col min="5" max="82" width="0.875" style="77" customWidth="1"/>
    <col min="83" max="125" width="1.37890625" style="77" customWidth="1"/>
    <col min="126" max="155" width="1.00390625" style="77" customWidth="1"/>
    <col min="156" max="16384" width="9.125" style="77" customWidth="1"/>
  </cols>
  <sheetData>
    <row r="1" spans="1:4" ht="38.25" customHeight="1">
      <c r="A1" s="659" t="s">
        <v>931</v>
      </c>
      <c r="B1" s="659"/>
      <c r="C1" s="659"/>
      <c r="D1" s="659"/>
    </row>
    <row r="2" spans="1:4" ht="15" customHeight="1">
      <c r="A2" s="585"/>
      <c r="B2" s="585"/>
      <c r="C2" s="585"/>
      <c r="D2" s="585"/>
    </row>
    <row r="3" ht="12.75">
      <c r="D3" s="111" t="s">
        <v>296</v>
      </c>
    </row>
    <row r="4" spans="1:4" ht="29.25" customHeight="1">
      <c r="A4" s="562" t="s">
        <v>158</v>
      </c>
      <c r="B4" s="562" t="s">
        <v>159</v>
      </c>
      <c r="C4" s="563" t="s">
        <v>212</v>
      </c>
      <c r="D4" s="563" t="s">
        <v>678</v>
      </c>
    </row>
    <row r="5" spans="1:4" s="586" customFormat="1" ht="12.75">
      <c r="A5" s="660" t="s">
        <v>679</v>
      </c>
      <c r="B5" s="661"/>
      <c r="C5" s="661"/>
      <c r="D5" s="662"/>
    </row>
    <row r="6" spans="1:4" ht="15" customHeight="1">
      <c r="A6" s="564" t="s">
        <v>161</v>
      </c>
      <c r="B6" s="565" t="s">
        <v>680</v>
      </c>
      <c r="C6" s="566" t="s">
        <v>61</v>
      </c>
      <c r="D6" s="567">
        <v>1100</v>
      </c>
    </row>
    <row r="7" spans="1:4" ht="15" customHeight="1">
      <c r="A7" s="568" t="s">
        <v>163</v>
      </c>
      <c r="B7" s="569" t="s">
        <v>795</v>
      </c>
      <c r="C7" s="570" t="s">
        <v>61</v>
      </c>
      <c r="D7" s="571">
        <v>615</v>
      </c>
    </row>
    <row r="8" spans="1:4" ht="15" customHeight="1">
      <c r="A8" s="568" t="s">
        <v>165</v>
      </c>
      <c r="B8" s="569" t="s">
        <v>796</v>
      </c>
      <c r="C8" s="570" t="s">
        <v>61</v>
      </c>
      <c r="D8" s="571">
        <v>625</v>
      </c>
    </row>
    <row r="9" spans="1:4" ht="15" customHeight="1">
      <c r="A9" s="568" t="s">
        <v>167</v>
      </c>
      <c r="B9" s="569" t="s">
        <v>681</v>
      </c>
      <c r="C9" s="570" t="s">
        <v>61</v>
      </c>
      <c r="D9" s="571">
        <v>770</v>
      </c>
    </row>
    <row r="10" spans="1:4" ht="15" customHeight="1">
      <c r="A10" s="568" t="s">
        <v>169</v>
      </c>
      <c r="B10" s="569" t="s">
        <v>682</v>
      </c>
      <c r="C10" s="570" t="s">
        <v>61</v>
      </c>
      <c r="D10" s="571">
        <v>660</v>
      </c>
    </row>
    <row r="11" spans="1:4" ht="15" customHeight="1">
      <c r="A11" s="568" t="s">
        <v>137</v>
      </c>
      <c r="B11" s="569" t="s">
        <v>683</v>
      </c>
      <c r="C11" s="570" t="s">
        <v>61</v>
      </c>
      <c r="D11" s="571">
        <v>880</v>
      </c>
    </row>
    <row r="12" spans="1:4" ht="15" customHeight="1">
      <c r="A12" s="568" t="s">
        <v>139</v>
      </c>
      <c r="B12" s="569" t="s">
        <v>797</v>
      </c>
      <c r="C12" s="570" t="s">
        <v>61</v>
      </c>
      <c r="D12" s="571">
        <v>1100</v>
      </c>
    </row>
    <row r="13" spans="1:4" ht="15" customHeight="1">
      <c r="A13" s="568" t="s">
        <v>140</v>
      </c>
      <c r="B13" s="569" t="s">
        <v>798</v>
      </c>
      <c r="C13" s="570" t="s">
        <v>61</v>
      </c>
      <c r="D13" s="571">
        <v>940</v>
      </c>
    </row>
    <row r="14" spans="1:4" ht="30" customHeight="1">
      <c r="A14" s="568" t="s">
        <v>141</v>
      </c>
      <c r="B14" s="569" t="s">
        <v>799</v>
      </c>
      <c r="C14" s="570" t="s">
        <v>61</v>
      </c>
      <c r="D14" s="571">
        <v>920</v>
      </c>
    </row>
    <row r="15" spans="1:4" ht="15" customHeight="1">
      <c r="A15" s="568" t="s">
        <v>142</v>
      </c>
      <c r="B15" s="569" t="s">
        <v>800</v>
      </c>
      <c r="C15" s="570" t="s">
        <v>61</v>
      </c>
      <c r="D15" s="571">
        <v>460</v>
      </c>
    </row>
    <row r="16" spans="1:4" ht="15" customHeight="1">
      <c r="A16" s="568" t="s">
        <v>684</v>
      </c>
      <c r="B16" s="569" t="s">
        <v>801</v>
      </c>
      <c r="C16" s="570" t="s">
        <v>61</v>
      </c>
      <c r="D16" s="571">
        <v>410</v>
      </c>
    </row>
    <row r="17" spans="1:4" ht="30" customHeight="1">
      <c r="A17" s="568" t="s">
        <v>685</v>
      </c>
      <c r="B17" s="569" t="s">
        <v>802</v>
      </c>
      <c r="C17" s="570" t="s">
        <v>61</v>
      </c>
      <c r="D17" s="571">
        <v>710</v>
      </c>
    </row>
    <row r="18" spans="1:4" ht="15" customHeight="1">
      <c r="A18" s="568" t="s">
        <v>686</v>
      </c>
      <c r="B18" s="569" t="s">
        <v>687</v>
      </c>
      <c r="C18" s="570" t="s">
        <v>61</v>
      </c>
      <c r="D18" s="571">
        <v>320</v>
      </c>
    </row>
    <row r="19" spans="1:4" ht="15" customHeight="1">
      <c r="A19" s="568" t="s">
        <v>688</v>
      </c>
      <c r="B19" s="569" t="s">
        <v>689</v>
      </c>
      <c r="C19" s="570" t="s">
        <v>61</v>
      </c>
      <c r="D19" s="571">
        <v>390</v>
      </c>
    </row>
    <row r="20" spans="1:4" ht="15" customHeight="1">
      <c r="A20" s="568" t="s">
        <v>690</v>
      </c>
      <c r="B20" s="569" t="s">
        <v>691</v>
      </c>
      <c r="C20" s="570" t="s">
        <v>61</v>
      </c>
      <c r="D20" s="571">
        <v>770</v>
      </c>
    </row>
    <row r="21" spans="1:4" ht="15" customHeight="1">
      <c r="A21" s="568" t="s">
        <v>692</v>
      </c>
      <c r="B21" s="569" t="s">
        <v>693</v>
      </c>
      <c r="C21" s="570" t="s">
        <v>61</v>
      </c>
      <c r="D21" s="571">
        <v>710</v>
      </c>
    </row>
    <row r="22" spans="1:4" ht="30" customHeight="1">
      <c r="A22" s="568" t="s">
        <v>694</v>
      </c>
      <c r="B22" s="569" t="s">
        <v>695</v>
      </c>
      <c r="C22" s="570" t="s">
        <v>61</v>
      </c>
      <c r="D22" s="571">
        <v>740</v>
      </c>
    </row>
    <row r="23" spans="1:4" ht="15" customHeight="1">
      <c r="A23" s="568" t="s">
        <v>696</v>
      </c>
      <c r="B23" s="569" t="s">
        <v>697</v>
      </c>
      <c r="C23" s="570" t="s">
        <v>61</v>
      </c>
      <c r="D23" s="571">
        <v>870</v>
      </c>
    </row>
    <row r="24" spans="1:4" ht="15" customHeight="1">
      <c r="A24" s="568" t="s">
        <v>698</v>
      </c>
      <c r="B24" s="569" t="s">
        <v>699</v>
      </c>
      <c r="C24" s="570" t="s">
        <v>61</v>
      </c>
      <c r="D24" s="571">
        <v>1420</v>
      </c>
    </row>
    <row r="25" spans="1:4" ht="15" customHeight="1">
      <c r="A25" s="568" t="s">
        <v>700</v>
      </c>
      <c r="B25" s="569" t="s">
        <v>803</v>
      </c>
      <c r="C25" s="570" t="s">
        <v>61</v>
      </c>
      <c r="D25" s="571">
        <v>555</v>
      </c>
    </row>
    <row r="26" spans="1:4" ht="15" customHeight="1">
      <c r="A26" s="568" t="s">
        <v>701</v>
      </c>
      <c r="B26" s="569" t="s">
        <v>702</v>
      </c>
      <c r="C26" s="570" t="s">
        <v>61</v>
      </c>
      <c r="D26" s="571">
        <v>560</v>
      </c>
    </row>
    <row r="27" spans="1:4" ht="15" customHeight="1">
      <c r="A27" s="572" t="s">
        <v>703</v>
      </c>
      <c r="B27" s="573" t="s">
        <v>804</v>
      </c>
      <c r="C27" s="574" t="s">
        <v>61</v>
      </c>
      <c r="D27" s="575">
        <v>1950</v>
      </c>
    </row>
    <row r="28" spans="1:4" s="586" customFormat="1" ht="16.5" customHeight="1">
      <c r="A28" s="660" t="s">
        <v>704</v>
      </c>
      <c r="B28" s="661"/>
      <c r="C28" s="661"/>
      <c r="D28" s="662"/>
    </row>
    <row r="29" spans="1:4" ht="15" customHeight="1">
      <c r="A29" s="564" t="s">
        <v>214</v>
      </c>
      <c r="B29" s="565" t="s">
        <v>705</v>
      </c>
      <c r="C29" s="566" t="s">
        <v>61</v>
      </c>
      <c r="D29" s="567">
        <v>1930</v>
      </c>
    </row>
    <row r="30" spans="1:4" ht="30" customHeight="1">
      <c r="A30" s="568" t="s">
        <v>215</v>
      </c>
      <c r="B30" s="569" t="s">
        <v>706</v>
      </c>
      <c r="C30" s="570" t="s">
        <v>61</v>
      </c>
      <c r="D30" s="571">
        <v>1950</v>
      </c>
    </row>
    <row r="31" spans="1:4" ht="15" customHeight="1">
      <c r="A31" s="568" t="s">
        <v>216</v>
      </c>
      <c r="B31" s="569" t="s">
        <v>707</v>
      </c>
      <c r="C31" s="570" t="s">
        <v>61</v>
      </c>
      <c r="D31" s="571">
        <v>1920</v>
      </c>
    </row>
    <row r="32" spans="1:4" ht="30" customHeight="1">
      <c r="A32" s="568" t="s">
        <v>708</v>
      </c>
      <c r="B32" s="569" t="s">
        <v>709</v>
      </c>
      <c r="C32" s="570" t="s">
        <v>61</v>
      </c>
      <c r="D32" s="571">
        <v>1960</v>
      </c>
    </row>
    <row r="33" spans="1:4" ht="30" customHeight="1">
      <c r="A33" s="568" t="s">
        <v>710</v>
      </c>
      <c r="B33" s="569" t="s">
        <v>711</v>
      </c>
      <c r="C33" s="570" t="s">
        <v>61</v>
      </c>
      <c r="D33" s="571">
        <v>1820</v>
      </c>
    </row>
    <row r="34" spans="1:4" ht="30" customHeight="1">
      <c r="A34" s="568" t="s">
        <v>712</v>
      </c>
      <c r="B34" s="569" t="s">
        <v>805</v>
      </c>
      <c r="C34" s="570" t="s">
        <v>61</v>
      </c>
      <c r="D34" s="571">
        <v>1960</v>
      </c>
    </row>
    <row r="35" spans="1:4" ht="15" customHeight="1">
      <c r="A35" s="568" t="s">
        <v>713</v>
      </c>
      <c r="B35" s="569" t="s">
        <v>714</v>
      </c>
      <c r="C35" s="570" t="s">
        <v>61</v>
      </c>
      <c r="D35" s="571">
        <v>1370</v>
      </c>
    </row>
    <row r="36" spans="1:4" ht="15" customHeight="1">
      <c r="A36" s="568" t="s">
        <v>715</v>
      </c>
      <c r="B36" s="569" t="s">
        <v>716</v>
      </c>
      <c r="C36" s="570" t="s">
        <v>61</v>
      </c>
      <c r="D36" s="571">
        <v>1570</v>
      </c>
    </row>
    <row r="37" spans="1:4" ht="15" customHeight="1">
      <c r="A37" s="568" t="s">
        <v>717</v>
      </c>
      <c r="B37" s="569" t="s">
        <v>718</v>
      </c>
      <c r="C37" s="570" t="s">
        <v>61</v>
      </c>
      <c r="D37" s="571">
        <v>1130</v>
      </c>
    </row>
    <row r="38" spans="1:4" ht="15" customHeight="1">
      <c r="A38" s="568" t="s">
        <v>719</v>
      </c>
      <c r="B38" s="569" t="s">
        <v>720</v>
      </c>
      <c r="C38" s="570" t="s">
        <v>61</v>
      </c>
      <c r="D38" s="571">
        <v>1240</v>
      </c>
    </row>
    <row r="39" spans="1:4" ht="15" customHeight="1">
      <c r="A39" s="568" t="s">
        <v>721</v>
      </c>
      <c r="B39" s="569" t="s">
        <v>722</v>
      </c>
      <c r="C39" s="570" t="s">
        <v>61</v>
      </c>
      <c r="D39" s="571">
        <v>1755</v>
      </c>
    </row>
    <row r="40" spans="1:4" ht="15" customHeight="1">
      <c r="A40" s="568" t="s">
        <v>723</v>
      </c>
      <c r="B40" s="569" t="s">
        <v>724</v>
      </c>
      <c r="C40" s="570" t="s">
        <v>61</v>
      </c>
      <c r="D40" s="571">
        <v>1680</v>
      </c>
    </row>
    <row r="41" spans="1:4" ht="15" customHeight="1">
      <c r="A41" s="568" t="s">
        <v>725</v>
      </c>
      <c r="B41" s="569" t="s">
        <v>726</v>
      </c>
      <c r="C41" s="570" t="s">
        <v>61</v>
      </c>
      <c r="D41" s="571">
        <v>1960</v>
      </c>
    </row>
    <row r="42" spans="1:4" ht="15" customHeight="1">
      <c r="A42" s="568" t="s">
        <v>727</v>
      </c>
      <c r="B42" s="569" t="s">
        <v>728</v>
      </c>
      <c r="C42" s="570" t="s">
        <v>61</v>
      </c>
      <c r="D42" s="571">
        <v>1880</v>
      </c>
    </row>
    <row r="43" spans="1:4" ht="15" customHeight="1">
      <c r="A43" s="568" t="s">
        <v>729</v>
      </c>
      <c r="B43" s="569" t="s">
        <v>730</v>
      </c>
      <c r="C43" s="570" t="s">
        <v>61</v>
      </c>
      <c r="D43" s="571">
        <v>990</v>
      </c>
    </row>
    <row r="44" spans="1:4" ht="30.75" customHeight="1">
      <c r="A44" s="568" t="s">
        <v>731</v>
      </c>
      <c r="B44" s="569" t="s">
        <v>806</v>
      </c>
      <c r="C44" s="570" t="s">
        <v>61</v>
      </c>
      <c r="D44" s="571">
        <v>1040</v>
      </c>
    </row>
    <row r="45" spans="1:4" ht="15" customHeight="1">
      <c r="A45" s="568" t="s">
        <v>732</v>
      </c>
      <c r="B45" s="569" t="s">
        <v>733</v>
      </c>
      <c r="C45" s="570" t="s">
        <v>61</v>
      </c>
      <c r="D45" s="571">
        <v>2150</v>
      </c>
    </row>
    <row r="46" spans="1:4" ht="15" customHeight="1">
      <c r="A46" s="568" t="s">
        <v>734</v>
      </c>
      <c r="B46" s="569" t="s">
        <v>735</v>
      </c>
      <c r="C46" s="570" t="s">
        <v>61</v>
      </c>
      <c r="D46" s="571">
        <v>2200</v>
      </c>
    </row>
    <row r="47" spans="1:4" ht="15" customHeight="1">
      <c r="A47" s="568" t="s">
        <v>736</v>
      </c>
      <c r="B47" s="569" t="s">
        <v>737</v>
      </c>
      <c r="C47" s="570" t="s">
        <v>61</v>
      </c>
      <c r="D47" s="571">
        <v>2160</v>
      </c>
    </row>
    <row r="48" spans="1:4" ht="60" customHeight="1">
      <c r="A48" s="568" t="s">
        <v>738</v>
      </c>
      <c r="B48" s="569" t="s">
        <v>739</v>
      </c>
      <c r="C48" s="570" t="s">
        <v>61</v>
      </c>
      <c r="D48" s="571">
        <v>450</v>
      </c>
    </row>
    <row r="49" spans="1:4" ht="15" customHeight="1">
      <c r="A49" s="568" t="s">
        <v>740</v>
      </c>
      <c r="B49" s="569" t="s">
        <v>741</v>
      </c>
      <c r="C49" s="570" t="s">
        <v>61</v>
      </c>
      <c r="D49" s="571">
        <v>655</v>
      </c>
    </row>
    <row r="50" spans="1:4" ht="15" customHeight="1">
      <c r="A50" s="568" t="s">
        <v>742</v>
      </c>
      <c r="B50" s="569" t="s">
        <v>743</v>
      </c>
      <c r="C50" s="570" t="s">
        <v>61</v>
      </c>
      <c r="D50" s="571">
        <v>720</v>
      </c>
    </row>
    <row r="51" spans="1:4" ht="15" customHeight="1">
      <c r="A51" s="568" t="s">
        <v>744</v>
      </c>
      <c r="B51" s="569" t="s">
        <v>745</v>
      </c>
      <c r="C51" s="570" t="s">
        <v>61</v>
      </c>
      <c r="D51" s="571">
        <v>610</v>
      </c>
    </row>
    <row r="52" spans="1:4" ht="30" customHeight="1">
      <c r="A52" s="568" t="s">
        <v>746</v>
      </c>
      <c r="B52" s="569" t="s">
        <v>747</v>
      </c>
      <c r="C52" s="570" t="s">
        <v>61</v>
      </c>
      <c r="D52" s="571">
        <v>660</v>
      </c>
    </row>
    <row r="53" spans="1:4" ht="15" customHeight="1">
      <c r="A53" s="568" t="s">
        <v>748</v>
      </c>
      <c r="B53" s="569" t="s">
        <v>749</v>
      </c>
      <c r="C53" s="570" t="s">
        <v>61</v>
      </c>
      <c r="D53" s="571">
        <v>610</v>
      </c>
    </row>
    <row r="54" spans="1:4" ht="30" customHeight="1">
      <c r="A54" s="572" t="s">
        <v>750</v>
      </c>
      <c r="B54" s="573" t="s">
        <v>807</v>
      </c>
      <c r="C54" s="574" t="s">
        <v>61</v>
      </c>
      <c r="D54" s="575">
        <v>590</v>
      </c>
    </row>
    <row r="55" spans="1:4" s="586" customFormat="1" ht="16.5" customHeight="1">
      <c r="A55" s="660" t="s">
        <v>751</v>
      </c>
      <c r="B55" s="661"/>
      <c r="C55" s="661"/>
      <c r="D55" s="662"/>
    </row>
    <row r="56" spans="1:4" ht="15" customHeight="1">
      <c r="A56" s="564" t="s">
        <v>752</v>
      </c>
      <c r="B56" s="565" t="s">
        <v>753</v>
      </c>
      <c r="C56" s="566" t="s">
        <v>61</v>
      </c>
      <c r="D56" s="567">
        <v>340</v>
      </c>
    </row>
    <row r="57" spans="1:4" ht="15" customHeight="1">
      <c r="A57" s="568" t="s">
        <v>754</v>
      </c>
      <c r="B57" s="569" t="s">
        <v>808</v>
      </c>
      <c r="C57" s="570" t="s">
        <v>61</v>
      </c>
      <c r="D57" s="571">
        <v>200</v>
      </c>
    </row>
    <row r="58" spans="1:4" ht="15" customHeight="1">
      <c r="A58" s="568" t="s">
        <v>755</v>
      </c>
      <c r="B58" s="569" t="s">
        <v>809</v>
      </c>
      <c r="C58" s="570" t="s">
        <v>61</v>
      </c>
      <c r="D58" s="571">
        <v>340</v>
      </c>
    </row>
    <row r="59" spans="1:4" ht="15" customHeight="1">
      <c r="A59" s="568" t="s">
        <v>756</v>
      </c>
      <c r="B59" s="569" t="s">
        <v>757</v>
      </c>
      <c r="C59" s="570" t="s">
        <v>61</v>
      </c>
      <c r="D59" s="571">
        <v>400</v>
      </c>
    </row>
    <row r="60" spans="1:4" ht="30" customHeight="1">
      <c r="A60" s="568" t="s">
        <v>758</v>
      </c>
      <c r="B60" s="569" t="s">
        <v>759</v>
      </c>
      <c r="C60" s="570" t="s">
        <v>61</v>
      </c>
      <c r="D60" s="571">
        <v>400</v>
      </c>
    </row>
    <row r="61" spans="1:4" ht="30" customHeight="1">
      <c r="A61" s="568" t="s">
        <v>760</v>
      </c>
      <c r="B61" s="569" t="s">
        <v>761</v>
      </c>
      <c r="C61" s="570" t="s">
        <v>61</v>
      </c>
      <c r="D61" s="571">
        <v>400</v>
      </c>
    </row>
    <row r="62" spans="1:4" ht="15" customHeight="1">
      <c r="A62" s="568" t="s">
        <v>762</v>
      </c>
      <c r="B62" s="569" t="s">
        <v>763</v>
      </c>
      <c r="C62" s="570" t="s">
        <v>61</v>
      </c>
      <c r="D62" s="571">
        <v>280</v>
      </c>
    </row>
    <row r="63" spans="1:4" ht="15" customHeight="1">
      <c r="A63" s="568" t="s">
        <v>764</v>
      </c>
      <c r="B63" s="569" t="s">
        <v>765</v>
      </c>
      <c r="C63" s="570" t="s">
        <v>61</v>
      </c>
      <c r="D63" s="571">
        <v>380</v>
      </c>
    </row>
    <row r="64" spans="1:4" ht="15" customHeight="1">
      <c r="A64" s="568" t="s">
        <v>766</v>
      </c>
      <c r="B64" s="569" t="s">
        <v>767</v>
      </c>
      <c r="C64" s="570" t="s">
        <v>61</v>
      </c>
      <c r="D64" s="571">
        <v>280</v>
      </c>
    </row>
    <row r="65" spans="1:4" ht="15" customHeight="1">
      <c r="A65" s="568" t="s">
        <v>768</v>
      </c>
      <c r="B65" s="569" t="s">
        <v>769</v>
      </c>
      <c r="C65" s="570" t="s">
        <v>61</v>
      </c>
      <c r="D65" s="571">
        <v>380</v>
      </c>
    </row>
    <row r="66" spans="1:4" ht="15" customHeight="1">
      <c r="A66" s="568" t="s">
        <v>770</v>
      </c>
      <c r="B66" s="569" t="s">
        <v>771</v>
      </c>
      <c r="C66" s="570" t="s">
        <v>61</v>
      </c>
      <c r="D66" s="571">
        <v>1150</v>
      </c>
    </row>
    <row r="67" spans="1:4" ht="15" customHeight="1">
      <c r="A67" s="568" t="s">
        <v>772</v>
      </c>
      <c r="B67" s="569" t="s">
        <v>773</v>
      </c>
      <c r="C67" s="570" t="s">
        <v>61</v>
      </c>
      <c r="D67" s="571">
        <v>1150</v>
      </c>
    </row>
    <row r="68" spans="1:4" ht="15" customHeight="1">
      <c r="A68" s="568" t="s">
        <v>774</v>
      </c>
      <c r="B68" s="569" t="s">
        <v>775</v>
      </c>
      <c r="C68" s="570" t="s">
        <v>61</v>
      </c>
      <c r="D68" s="571">
        <v>1050</v>
      </c>
    </row>
    <row r="69" spans="1:4" ht="30" customHeight="1">
      <c r="A69" s="568" t="s">
        <v>776</v>
      </c>
      <c r="B69" s="569" t="s">
        <v>777</v>
      </c>
      <c r="C69" s="570" t="s">
        <v>61</v>
      </c>
      <c r="D69" s="571">
        <v>625</v>
      </c>
    </row>
    <row r="70" spans="1:4" ht="30" customHeight="1">
      <c r="A70" s="568" t="s">
        <v>778</v>
      </c>
      <c r="B70" s="569" t="s">
        <v>810</v>
      </c>
      <c r="C70" s="570" t="s">
        <v>61</v>
      </c>
      <c r="D70" s="571">
        <v>625</v>
      </c>
    </row>
    <row r="71" spans="1:4" ht="30" customHeight="1">
      <c r="A71" s="568" t="s">
        <v>779</v>
      </c>
      <c r="B71" s="569" t="s">
        <v>811</v>
      </c>
      <c r="C71" s="570" t="s">
        <v>61</v>
      </c>
      <c r="D71" s="571">
        <v>625</v>
      </c>
    </row>
    <row r="72" spans="1:4" ht="30" customHeight="1">
      <c r="A72" s="568" t="s">
        <v>780</v>
      </c>
      <c r="B72" s="569" t="s">
        <v>812</v>
      </c>
      <c r="C72" s="570" t="s">
        <v>61</v>
      </c>
      <c r="D72" s="571">
        <v>625</v>
      </c>
    </row>
    <row r="73" spans="1:4" ht="15" customHeight="1">
      <c r="A73" s="568" t="s">
        <v>781</v>
      </c>
      <c r="B73" s="569" t="s">
        <v>813</v>
      </c>
      <c r="C73" s="570" t="s">
        <v>61</v>
      </c>
      <c r="D73" s="571">
        <v>450</v>
      </c>
    </row>
    <row r="74" spans="1:4" ht="15" customHeight="1">
      <c r="A74" s="568" t="s">
        <v>782</v>
      </c>
      <c r="B74" s="569" t="s">
        <v>814</v>
      </c>
      <c r="C74" s="570" t="s">
        <v>61</v>
      </c>
      <c r="D74" s="571">
        <v>350</v>
      </c>
    </row>
    <row r="75" spans="1:4" ht="46.5" customHeight="1">
      <c r="A75" s="568" t="s">
        <v>783</v>
      </c>
      <c r="B75" s="569" t="s">
        <v>784</v>
      </c>
      <c r="C75" s="570" t="s">
        <v>61</v>
      </c>
      <c r="D75" s="571">
        <v>650</v>
      </c>
    </row>
    <row r="76" spans="1:4" ht="38.25">
      <c r="A76" s="568" t="s">
        <v>785</v>
      </c>
      <c r="B76" s="569" t="s">
        <v>786</v>
      </c>
      <c r="C76" s="570" t="s">
        <v>61</v>
      </c>
      <c r="D76" s="571">
        <v>650</v>
      </c>
    </row>
    <row r="77" spans="1:4" ht="51">
      <c r="A77" s="568" t="s">
        <v>821</v>
      </c>
      <c r="B77" s="595" t="s">
        <v>822</v>
      </c>
      <c r="C77" s="570" t="s">
        <v>61</v>
      </c>
      <c r="D77" s="596">
        <v>4080</v>
      </c>
    </row>
    <row r="78" spans="1:4" s="586" customFormat="1" ht="12.75">
      <c r="A78" s="663" t="s">
        <v>787</v>
      </c>
      <c r="B78" s="664"/>
      <c r="C78" s="664"/>
      <c r="D78" s="665"/>
    </row>
    <row r="79" spans="1:4" ht="25.5">
      <c r="A79" s="576" t="s">
        <v>788</v>
      </c>
      <c r="B79" s="577" t="s">
        <v>789</v>
      </c>
      <c r="C79" s="578" t="s">
        <v>790</v>
      </c>
      <c r="D79" s="579">
        <v>200</v>
      </c>
    </row>
    <row r="80" spans="1:4" ht="15" customHeight="1">
      <c r="A80" s="572" t="s">
        <v>791</v>
      </c>
      <c r="B80" s="573" t="s">
        <v>792</v>
      </c>
      <c r="C80" s="574" t="s">
        <v>793</v>
      </c>
      <c r="D80" s="575">
        <v>100</v>
      </c>
    </row>
    <row r="81" spans="1:4" ht="15" customHeight="1">
      <c r="A81" s="580"/>
      <c r="B81" s="581"/>
      <c r="C81" s="582"/>
      <c r="D81" s="583"/>
    </row>
    <row r="82" ht="12.75">
      <c r="A82" s="584" t="s">
        <v>794</v>
      </c>
    </row>
  </sheetData>
  <sheetProtection/>
  <mergeCells count="5">
    <mergeCell ref="A1:D1"/>
    <mergeCell ref="A5:D5"/>
    <mergeCell ref="A28:D28"/>
    <mergeCell ref="A55:D55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F22" sqref="F22"/>
    </sheetView>
  </sheetViews>
  <sheetFormatPr defaultColWidth="9.00390625" defaultRowHeight="12.75"/>
  <cols>
    <col min="1" max="1" width="65.625" style="77" customWidth="1"/>
    <col min="2" max="2" width="20.25390625" style="77" customWidth="1"/>
    <col min="3" max="3" width="17.125" style="77" customWidth="1"/>
    <col min="4" max="4" width="10.375" style="77" customWidth="1"/>
    <col min="5" max="5" width="9.125" style="77" customWidth="1"/>
    <col min="6" max="6" width="9.625" style="77" customWidth="1"/>
    <col min="7" max="8" width="9.25390625" style="77" customWidth="1"/>
    <col min="9" max="16384" width="9.125" style="77" customWidth="1"/>
  </cols>
  <sheetData>
    <row r="1" spans="1:6" ht="15">
      <c r="A1" s="230"/>
      <c r="B1" s="230"/>
      <c r="C1" s="230"/>
      <c r="D1" s="230"/>
      <c r="E1" s="230"/>
      <c r="F1" s="230"/>
    </row>
    <row r="2" spans="1:6" ht="15.75">
      <c r="A2" s="231" t="s">
        <v>357</v>
      </c>
      <c r="B2" s="232"/>
      <c r="C2" s="233"/>
      <c r="D2" s="232"/>
      <c r="E2" s="232"/>
      <c r="F2" s="232"/>
    </row>
    <row r="3" spans="1:6" ht="15.75">
      <c r="A3" s="231" t="s">
        <v>937</v>
      </c>
      <c r="B3" s="232"/>
      <c r="C3" s="233"/>
      <c r="D3" s="232"/>
      <c r="E3" s="232"/>
      <c r="F3" s="232"/>
    </row>
    <row r="4" spans="1:6" ht="15.75">
      <c r="A4" s="234"/>
      <c r="B4" s="232"/>
      <c r="C4" s="233"/>
      <c r="D4" s="232"/>
      <c r="E4" s="232"/>
      <c r="F4" s="232"/>
    </row>
    <row r="5" spans="1:6" ht="15.75">
      <c r="A5" s="232"/>
      <c r="B5" s="232"/>
      <c r="C5" s="235" t="s">
        <v>145</v>
      </c>
      <c r="D5" s="236"/>
      <c r="E5" s="236"/>
      <c r="F5" s="236"/>
    </row>
    <row r="6" spans="1:6" ht="15.75">
      <c r="A6" s="237" t="s">
        <v>30</v>
      </c>
      <c r="B6" s="238" t="s">
        <v>300</v>
      </c>
      <c r="C6" s="239" t="s">
        <v>302</v>
      </c>
      <c r="D6" s="240"/>
      <c r="E6" s="240"/>
      <c r="F6" s="236"/>
    </row>
    <row r="7" spans="1:6" ht="15.75">
      <c r="A7" s="241"/>
      <c r="B7" s="242" t="s">
        <v>194</v>
      </c>
      <c r="C7" s="243" t="s">
        <v>7</v>
      </c>
      <c r="D7" s="244"/>
      <c r="E7" s="240"/>
      <c r="F7" s="236"/>
    </row>
    <row r="8" spans="1:6" ht="15.75">
      <c r="A8" s="491" t="s">
        <v>416</v>
      </c>
      <c r="B8" s="246"/>
      <c r="C8" s="492"/>
      <c r="D8" s="244"/>
      <c r="E8" s="240"/>
      <c r="F8" s="236"/>
    </row>
    <row r="9" spans="1:6" ht="15.75">
      <c r="A9" s="245" t="s">
        <v>358</v>
      </c>
      <c r="B9" s="246" t="s">
        <v>200</v>
      </c>
      <c r="C9" s="247">
        <v>672</v>
      </c>
      <c r="D9" s="244"/>
      <c r="E9" s="240"/>
      <c r="F9" s="236"/>
    </row>
    <row r="10" spans="1:6" ht="15.75">
      <c r="A10" s="248" t="s">
        <v>417</v>
      </c>
      <c r="B10" s="249" t="s">
        <v>6</v>
      </c>
      <c r="C10" s="250">
        <v>1466</v>
      </c>
      <c r="D10" s="251"/>
      <c r="E10" s="240"/>
      <c r="F10" s="236"/>
    </row>
    <row r="11" spans="1:6" ht="15.75">
      <c r="A11" s="252" t="s">
        <v>418</v>
      </c>
      <c r="B11" s="246" t="s">
        <v>235</v>
      </c>
      <c r="C11" s="247">
        <v>10593</v>
      </c>
      <c r="D11" s="251"/>
      <c r="E11" s="240"/>
      <c r="F11" s="236"/>
    </row>
    <row r="12" spans="1:6" ht="15.75">
      <c r="A12" s="254" t="s">
        <v>518</v>
      </c>
      <c r="B12" s="249" t="s">
        <v>201</v>
      </c>
      <c r="C12" s="250">
        <v>393</v>
      </c>
      <c r="D12" s="251"/>
      <c r="E12" s="240"/>
      <c r="F12" s="236"/>
    </row>
    <row r="13" spans="1:6" ht="15.75">
      <c r="A13" s="252" t="s">
        <v>519</v>
      </c>
      <c r="B13" s="246" t="s">
        <v>147</v>
      </c>
      <c r="C13" s="247">
        <v>252755</v>
      </c>
      <c r="D13" s="251"/>
      <c r="E13" s="240"/>
      <c r="F13" s="236"/>
    </row>
    <row r="14" spans="1:6" ht="15.75">
      <c r="A14" s="387" t="s">
        <v>875</v>
      </c>
      <c r="B14" s="249" t="s">
        <v>490</v>
      </c>
      <c r="C14" s="250">
        <v>82398</v>
      </c>
      <c r="D14" s="251"/>
      <c r="E14" s="240"/>
      <c r="F14" s="236"/>
    </row>
    <row r="15" spans="1:6" ht="47.25">
      <c r="A15" s="409" t="s">
        <v>938</v>
      </c>
      <c r="B15" s="249" t="s">
        <v>520</v>
      </c>
      <c r="C15" s="250">
        <v>33252</v>
      </c>
      <c r="D15" s="251"/>
      <c r="E15" s="240"/>
      <c r="F15" s="236"/>
    </row>
    <row r="16" spans="1:6" ht="31.5">
      <c r="A16" s="447" t="s">
        <v>876</v>
      </c>
      <c r="B16" s="493" t="s">
        <v>541</v>
      </c>
      <c r="C16" s="250">
        <v>347</v>
      </c>
      <c r="D16" s="251"/>
      <c r="E16" s="240"/>
      <c r="F16" s="236"/>
    </row>
    <row r="17" spans="1:6" ht="15.75">
      <c r="A17" s="489" t="s">
        <v>877</v>
      </c>
      <c r="B17" s="591" t="s">
        <v>677</v>
      </c>
      <c r="C17" s="386">
        <v>840</v>
      </c>
      <c r="D17" s="251"/>
      <c r="E17" s="240"/>
      <c r="F17" s="236"/>
    </row>
    <row r="18" spans="1:6" ht="31.5">
      <c r="A18" s="447" t="s">
        <v>939</v>
      </c>
      <c r="B18" s="493" t="s">
        <v>940</v>
      </c>
      <c r="C18" s="644">
        <v>890</v>
      </c>
      <c r="D18" s="251"/>
      <c r="E18" s="240"/>
      <c r="F18" s="236"/>
    </row>
    <row r="19" spans="1:6" ht="15.75">
      <c r="A19" s="262" t="s">
        <v>419</v>
      </c>
      <c r="B19" s="255"/>
      <c r="C19" s="257"/>
      <c r="D19" s="251"/>
      <c r="E19" s="240"/>
      <c r="F19" s="236"/>
    </row>
    <row r="20" spans="1:6" ht="15.75">
      <c r="A20" s="245" t="s">
        <v>521</v>
      </c>
      <c r="B20" s="255"/>
      <c r="C20" s="257"/>
      <c r="D20" s="251"/>
      <c r="E20" s="240"/>
      <c r="F20" s="236"/>
    </row>
    <row r="21" spans="1:6" ht="15.75">
      <c r="A21" s="252" t="s">
        <v>522</v>
      </c>
      <c r="B21" s="246" t="s">
        <v>203</v>
      </c>
      <c r="C21" s="247">
        <v>4158</v>
      </c>
      <c r="D21" s="251"/>
      <c r="E21" s="240"/>
      <c r="F21" s="236"/>
    </row>
    <row r="22" spans="1:6" ht="15.75">
      <c r="A22" s="258" t="s">
        <v>523</v>
      </c>
      <c r="B22" s="260"/>
      <c r="C22" s="261"/>
      <c r="D22" s="251"/>
      <c r="E22" s="240"/>
      <c r="F22" s="236"/>
    </row>
    <row r="23" spans="1:6" ht="15.75">
      <c r="A23" s="252" t="s">
        <v>335</v>
      </c>
      <c r="B23" s="246" t="s">
        <v>203</v>
      </c>
      <c r="C23" s="247">
        <v>1661</v>
      </c>
      <c r="D23" s="251"/>
      <c r="E23" s="240"/>
      <c r="F23" s="236"/>
    </row>
    <row r="24" spans="1:6" ht="96.75" customHeight="1">
      <c r="A24" s="399" t="s">
        <v>538</v>
      </c>
      <c r="B24" s="255" t="s">
        <v>539</v>
      </c>
      <c r="C24" s="257">
        <v>2678.6</v>
      </c>
      <c r="D24" s="251"/>
      <c r="E24" s="240"/>
      <c r="F24" s="236"/>
    </row>
    <row r="25" spans="1:6" ht="15.75">
      <c r="A25" s="390" t="s">
        <v>420</v>
      </c>
      <c r="B25" s="249"/>
      <c r="C25" s="391"/>
      <c r="D25" s="251"/>
      <c r="E25" s="240"/>
      <c r="F25" s="236"/>
    </row>
    <row r="26" spans="1:6" ht="15.75">
      <c r="A26" s="248" t="s">
        <v>666</v>
      </c>
      <c r="B26" s="249" t="s">
        <v>262</v>
      </c>
      <c r="C26" s="329">
        <v>1840</v>
      </c>
      <c r="D26" s="251"/>
      <c r="E26" s="240"/>
      <c r="F26" s="236"/>
    </row>
    <row r="27" spans="1:6" ht="15.75">
      <c r="A27" s="258" t="s">
        <v>667</v>
      </c>
      <c r="B27" s="260"/>
      <c r="C27" s="330"/>
      <c r="D27" s="251"/>
      <c r="E27" s="240"/>
      <c r="F27" s="236"/>
    </row>
    <row r="28" spans="1:6" ht="15.75">
      <c r="A28" s="252" t="s">
        <v>78</v>
      </c>
      <c r="B28" s="246" t="s">
        <v>360</v>
      </c>
      <c r="C28" s="328">
        <v>1540</v>
      </c>
      <c r="D28" s="251"/>
      <c r="E28" s="240"/>
      <c r="F28" s="236"/>
    </row>
    <row r="29" spans="1:6" ht="15.75">
      <c r="A29" s="258" t="s">
        <v>668</v>
      </c>
      <c r="B29" s="260" t="s">
        <v>241</v>
      </c>
      <c r="C29" s="330"/>
      <c r="D29" s="251"/>
      <c r="E29" s="240"/>
      <c r="F29" s="236"/>
    </row>
    <row r="30" spans="1:6" ht="15.75">
      <c r="A30" s="252" t="s">
        <v>312</v>
      </c>
      <c r="B30" s="246" t="s">
        <v>62</v>
      </c>
      <c r="C30" s="328">
        <v>3242</v>
      </c>
      <c r="D30" s="251"/>
      <c r="E30" s="240"/>
      <c r="F30" s="236"/>
    </row>
    <row r="31" spans="1:6" ht="15.75">
      <c r="A31" s="258" t="s">
        <v>555</v>
      </c>
      <c r="B31" s="260" t="s">
        <v>241</v>
      </c>
      <c r="C31" s="330"/>
      <c r="D31" s="251"/>
      <c r="E31" s="240"/>
      <c r="F31" s="236"/>
    </row>
    <row r="32" spans="1:6" ht="15.75">
      <c r="A32" s="252" t="s">
        <v>316</v>
      </c>
      <c r="B32" s="246" t="s">
        <v>62</v>
      </c>
      <c r="C32" s="328">
        <v>7143</v>
      </c>
      <c r="D32" s="251"/>
      <c r="E32" s="240"/>
      <c r="F32" s="236"/>
    </row>
    <row r="33" spans="1:6" ht="15.75">
      <c r="A33" s="258" t="s">
        <v>669</v>
      </c>
      <c r="B33" s="260" t="s">
        <v>244</v>
      </c>
      <c r="C33" s="330"/>
      <c r="D33" s="251"/>
      <c r="E33" s="240"/>
      <c r="F33" s="236"/>
    </row>
    <row r="34" spans="1:6" ht="15.75">
      <c r="A34" s="245" t="s">
        <v>318</v>
      </c>
      <c r="B34" s="255" t="s">
        <v>317</v>
      </c>
      <c r="C34" s="331">
        <v>9376</v>
      </c>
      <c r="D34" s="251"/>
      <c r="E34" s="240"/>
      <c r="F34" s="236"/>
    </row>
    <row r="35" spans="1:6" ht="15.75">
      <c r="A35" s="252" t="s">
        <v>319</v>
      </c>
      <c r="B35" s="246" t="s">
        <v>77</v>
      </c>
      <c r="C35" s="247"/>
      <c r="D35" s="251"/>
      <c r="E35" s="240"/>
      <c r="F35" s="236"/>
    </row>
    <row r="36" spans="1:6" ht="15.75">
      <c r="A36" s="258" t="s">
        <v>670</v>
      </c>
      <c r="B36" s="260"/>
      <c r="C36" s="261"/>
      <c r="D36" s="251"/>
      <c r="E36" s="240"/>
      <c r="F36" s="236"/>
    </row>
    <row r="37" spans="1:6" ht="15.75">
      <c r="A37" s="252" t="s">
        <v>22</v>
      </c>
      <c r="B37" s="246" t="s">
        <v>323</v>
      </c>
      <c r="C37" s="247">
        <v>293</v>
      </c>
      <c r="D37" s="251"/>
      <c r="E37" s="240"/>
      <c r="F37" s="236"/>
    </row>
    <row r="38" spans="1:6" ht="15.75">
      <c r="A38" s="258" t="s">
        <v>671</v>
      </c>
      <c r="B38" s="260"/>
      <c r="C38" s="261"/>
      <c r="D38" s="251"/>
      <c r="E38" s="240"/>
      <c r="F38" s="236"/>
    </row>
    <row r="39" spans="1:6" ht="15.75">
      <c r="A39" s="252" t="s">
        <v>76</v>
      </c>
      <c r="B39" s="246" t="s">
        <v>311</v>
      </c>
      <c r="C39" s="328">
        <v>2027</v>
      </c>
      <c r="D39" s="251"/>
      <c r="E39" s="240"/>
      <c r="F39" s="236"/>
    </row>
    <row r="40" spans="1:6" ht="15.75">
      <c r="A40" s="258" t="s">
        <v>672</v>
      </c>
      <c r="B40" s="260" t="s">
        <v>241</v>
      </c>
      <c r="C40" s="330"/>
      <c r="D40" s="251"/>
      <c r="E40" s="240"/>
      <c r="F40" s="236"/>
    </row>
    <row r="41" spans="1:6" ht="15.75">
      <c r="A41" s="252" t="s">
        <v>32</v>
      </c>
      <c r="B41" s="246" t="s">
        <v>62</v>
      </c>
      <c r="C41" s="328">
        <v>3455</v>
      </c>
      <c r="D41" s="251"/>
      <c r="E41" s="240"/>
      <c r="F41" s="236"/>
    </row>
    <row r="42" spans="1:6" ht="15.75">
      <c r="A42" s="258" t="s">
        <v>673</v>
      </c>
      <c r="B42" s="260" t="s">
        <v>244</v>
      </c>
      <c r="C42" s="330"/>
      <c r="D42" s="251"/>
      <c r="E42" s="240"/>
      <c r="F42" s="236"/>
    </row>
    <row r="43" spans="1:6" ht="15.75">
      <c r="A43" s="245" t="s">
        <v>315</v>
      </c>
      <c r="B43" s="255" t="s">
        <v>313</v>
      </c>
      <c r="C43" s="331">
        <v>8334</v>
      </c>
      <c r="D43" s="251"/>
      <c r="E43" s="240"/>
      <c r="F43" s="236"/>
    </row>
    <row r="44" spans="1:6" ht="15.75">
      <c r="A44" s="252"/>
      <c r="B44" s="246" t="s">
        <v>76</v>
      </c>
      <c r="C44" s="328"/>
      <c r="D44" s="251"/>
      <c r="E44" s="240"/>
      <c r="F44" s="236"/>
    </row>
    <row r="45" spans="1:6" ht="15.75">
      <c r="A45" s="258" t="s">
        <v>674</v>
      </c>
      <c r="B45" s="260" t="s">
        <v>244</v>
      </c>
      <c r="C45" s="330"/>
      <c r="D45" s="251"/>
      <c r="E45" s="240"/>
      <c r="F45" s="236"/>
    </row>
    <row r="46" spans="1:6" ht="15.75">
      <c r="A46" s="245" t="s">
        <v>242</v>
      </c>
      <c r="B46" s="255" t="s">
        <v>245</v>
      </c>
      <c r="C46" s="331">
        <v>9492</v>
      </c>
      <c r="D46" s="251"/>
      <c r="E46" s="240"/>
      <c r="F46" s="236"/>
    </row>
    <row r="47" spans="1:6" ht="15.75">
      <c r="A47" s="252" t="s">
        <v>310</v>
      </c>
      <c r="B47" s="246" t="s">
        <v>243</v>
      </c>
      <c r="C47" s="247"/>
      <c r="D47" s="251"/>
      <c r="E47" s="240"/>
      <c r="F47" s="236"/>
    </row>
    <row r="48" spans="1:6" ht="15.75">
      <c r="A48" s="258" t="s">
        <v>675</v>
      </c>
      <c r="B48" s="260"/>
      <c r="C48" s="261"/>
      <c r="D48" s="251"/>
      <c r="E48" s="240"/>
      <c r="F48" s="236"/>
    </row>
    <row r="49" spans="1:6" ht="15.75">
      <c r="A49" s="245" t="s">
        <v>109</v>
      </c>
      <c r="B49" s="255"/>
      <c r="C49" s="257"/>
      <c r="D49" s="251"/>
      <c r="E49" s="240"/>
      <c r="F49" s="236"/>
    </row>
    <row r="50" spans="1:6" ht="15.75">
      <c r="A50" s="252" t="s">
        <v>110</v>
      </c>
      <c r="B50" s="246" t="s">
        <v>111</v>
      </c>
      <c r="C50" s="247">
        <v>5.69</v>
      </c>
      <c r="D50" s="251"/>
      <c r="E50" s="240"/>
      <c r="F50" s="236"/>
    </row>
    <row r="51" spans="1:6" ht="15.75">
      <c r="A51" s="256" t="s">
        <v>676</v>
      </c>
      <c r="B51" s="255"/>
      <c r="C51" s="257"/>
      <c r="D51" s="251"/>
      <c r="E51" s="240"/>
      <c r="F51" s="236"/>
    </row>
    <row r="52" spans="1:6" ht="15.75">
      <c r="A52" s="256" t="s">
        <v>71</v>
      </c>
      <c r="B52" s="255"/>
      <c r="C52" s="257"/>
      <c r="D52" s="251"/>
      <c r="E52" s="240"/>
      <c r="F52" s="236"/>
    </row>
    <row r="53" spans="1:6" ht="15.75">
      <c r="A53" s="256" t="s">
        <v>74</v>
      </c>
      <c r="B53" s="255" t="s">
        <v>251</v>
      </c>
      <c r="C53" s="257"/>
      <c r="D53" s="251"/>
      <c r="E53" s="240"/>
      <c r="F53" s="236"/>
    </row>
    <row r="54" spans="1:6" ht="15.75">
      <c r="A54" s="256" t="s">
        <v>75</v>
      </c>
      <c r="B54" s="255" t="s">
        <v>66</v>
      </c>
      <c r="C54" s="331">
        <v>833</v>
      </c>
      <c r="D54" s="251"/>
      <c r="E54" s="240"/>
      <c r="F54" s="236"/>
    </row>
    <row r="55" spans="1:6" ht="15.75">
      <c r="A55" s="256" t="s">
        <v>72</v>
      </c>
      <c r="B55" s="255"/>
      <c r="C55" s="257"/>
      <c r="D55" s="251"/>
      <c r="E55" s="240"/>
      <c r="F55" s="236"/>
    </row>
    <row r="56" spans="1:6" ht="15.75">
      <c r="A56" s="253" t="s">
        <v>73</v>
      </c>
      <c r="B56" s="246"/>
      <c r="C56" s="247"/>
      <c r="D56" s="251"/>
      <c r="E56" s="240"/>
      <c r="F56" s="236"/>
    </row>
    <row r="57" spans="1:6" ht="15.75">
      <c r="A57" s="259" t="s">
        <v>531</v>
      </c>
      <c r="B57" s="260"/>
      <c r="C57" s="261"/>
      <c r="D57" s="251"/>
      <c r="E57" s="240"/>
      <c r="F57" s="236"/>
    </row>
    <row r="58" spans="1:6" ht="15.75">
      <c r="A58" s="248" t="s">
        <v>304</v>
      </c>
      <c r="B58" s="249" t="s">
        <v>206</v>
      </c>
      <c r="C58" s="250">
        <v>93.22</v>
      </c>
      <c r="D58" s="251"/>
      <c r="E58" s="240"/>
      <c r="F58" s="236"/>
    </row>
    <row r="59" spans="1:6" ht="15.75">
      <c r="A59" s="248" t="s">
        <v>305</v>
      </c>
      <c r="B59" s="249" t="s">
        <v>118</v>
      </c>
      <c r="C59" s="250">
        <v>203.39</v>
      </c>
      <c r="D59" s="251"/>
      <c r="E59" s="240"/>
      <c r="F59" s="236"/>
    </row>
    <row r="60" spans="1:6" ht="15.75">
      <c r="A60" s="262" t="s">
        <v>532</v>
      </c>
      <c r="B60" s="255"/>
      <c r="C60" s="257"/>
      <c r="D60" s="251"/>
      <c r="E60" s="240"/>
      <c r="F60" s="236"/>
    </row>
    <row r="61" spans="1:6" ht="15.75">
      <c r="A61" s="248" t="s">
        <v>524</v>
      </c>
      <c r="B61" s="249" t="s">
        <v>341</v>
      </c>
      <c r="C61" s="250">
        <v>825</v>
      </c>
      <c r="D61" s="251"/>
      <c r="E61" s="240"/>
      <c r="F61" s="236"/>
    </row>
    <row r="62" spans="1:6" ht="15.75">
      <c r="A62" s="296" t="s">
        <v>526</v>
      </c>
      <c r="B62" s="260"/>
      <c r="C62" s="261"/>
      <c r="D62" s="251"/>
      <c r="E62" s="240"/>
      <c r="F62" s="236"/>
    </row>
    <row r="63" spans="1:6" ht="15.75">
      <c r="A63" s="297" t="s">
        <v>442</v>
      </c>
      <c r="B63" s="255" t="s">
        <v>324</v>
      </c>
      <c r="C63" s="257"/>
      <c r="D63" s="251"/>
      <c r="E63" s="240"/>
      <c r="F63" s="236"/>
    </row>
    <row r="64" spans="1:6" ht="15.75">
      <c r="A64" s="298" t="s">
        <v>443</v>
      </c>
      <c r="B64" s="295" t="s">
        <v>202</v>
      </c>
      <c r="C64" s="378">
        <v>59</v>
      </c>
      <c r="D64" s="592"/>
      <c r="E64" s="240"/>
      <c r="F64" s="236"/>
    </row>
    <row r="65" spans="1:6" ht="15.75">
      <c r="A65" s="299" t="s">
        <v>444</v>
      </c>
      <c r="B65" s="246"/>
      <c r="C65" s="247"/>
      <c r="D65" s="251"/>
      <c r="E65" s="240"/>
      <c r="F65" s="236"/>
    </row>
    <row r="66" spans="1:6" ht="15.75">
      <c r="A66" s="258" t="s">
        <v>527</v>
      </c>
      <c r="B66" s="260"/>
      <c r="C66" s="389"/>
      <c r="D66" s="251"/>
      <c r="E66" s="240"/>
      <c r="F66" s="236"/>
    </row>
    <row r="67" spans="1:6" ht="15.75">
      <c r="A67" s="245" t="s">
        <v>425</v>
      </c>
      <c r="B67" s="255"/>
      <c r="C67" s="378"/>
      <c r="D67" s="251"/>
      <c r="E67" s="240"/>
      <c r="F67" s="236"/>
    </row>
    <row r="68" spans="1:6" ht="15.75">
      <c r="A68" s="245" t="s">
        <v>426</v>
      </c>
      <c r="B68" s="255" t="s">
        <v>330</v>
      </c>
      <c r="C68" s="378">
        <v>170</v>
      </c>
      <c r="D68" s="251"/>
      <c r="E68" s="240"/>
      <c r="F68" s="236"/>
    </row>
    <row r="69" spans="1:6" ht="15.75">
      <c r="A69" s="252" t="s">
        <v>427</v>
      </c>
      <c r="B69" s="246" t="s">
        <v>330</v>
      </c>
      <c r="C69" s="386">
        <v>160</v>
      </c>
      <c r="D69" s="251"/>
      <c r="E69" s="240"/>
      <c r="F69" s="236"/>
    </row>
    <row r="70" spans="1:6" ht="15.75">
      <c r="A70" s="263" t="s">
        <v>528</v>
      </c>
      <c r="B70" s="242" t="s">
        <v>525</v>
      </c>
      <c r="C70" s="388">
        <v>400</v>
      </c>
      <c r="D70" s="236"/>
      <c r="E70" s="240"/>
      <c r="F70" s="232"/>
    </row>
    <row r="71" spans="1:6" ht="15.75">
      <c r="A71" s="234" t="s">
        <v>265</v>
      </c>
      <c r="B71" s="264"/>
      <c r="C71" s="265"/>
      <c r="D71" s="266"/>
      <c r="E71" s="266"/>
      <c r="F71" s="266"/>
    </row>
    <row r="72" spans="1:6" ht="48" customHeight="1">
      <c r="A72" s="666" t="s">
        <v>630</v>
      </c>
      <c r="B72" s="666"/>
      <c r="C72" s="666"/>
      <c r="D72" s="266"/>
      <c r="E72" s="266"/>
      <c r="F72" s="266"/>
    </row>
    <row r="73" spans="1:6" ht="34.5" customHeight="1">
      <c r="A73" s="666" t="s">
        <v>816</v>
      </c>
      <c r="B73" s="666"/>
      <c r="C73" s="666"/>
      <c r="D73" s="266"/>
      <c r="E73" s="266"/>
      <c r="F73" s="266"/>
    </row>
    <row r="74" spans="1:6" ht="63" customHeight="1">
      <c r="A74" s="666" t="s">
        <v>629</v>
      </c>
      <c r="B74" s="666"/>
      <c r="C74" s="666"/>
      <c r="D74" s="266"/>
      <c r="E74" s="266"/>
      <c r="F74" s="266"/>
    </row>
  </sheetData>
  <sheetProtection/>
  <mergeCells count="3">
    <mergeCell ref="A72:C72"/>
    <mergeCell ref="A73:C73"/>
    <mergeCell ref="A74:C74"/>
  </mergeCells>
  <printOptions/>
  <pageMargins left="0.3937007874015748" right="0" top="0.2755905511811024" bottom="0.35433070866141736" header="0" footer="0"/>
  <pageSetup fitToHeight="2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63.00390625" style="31" customWidth="1"/>
    <col min="2" max="2" width="19.00390625" style="46" customWidth="1"/>
    <col min="3" max="3" width="14.375" style="93" customWidth="1"/>
    <col min="4" max="4" width="11.00390625" style="31" customWidth="1"/>
    <col min="5" max="16384" width="9.125" style="31" customWidth="1"/>
  </cols>
  <sheetData>
    <row r="1" ht="15.75">
      <c r="A1" s="47" t="s">
        <v>177</v>
      </c>
    </row>
    <row r="2" ht="15.75">
      <c r="C2" s="94" t="s">
        <v>178</v>
      </c>
    </row>
    <row r="3" spans="1:3" ht="15.75">
      <c r="A3" s="56" t="s">
        <v>30</v>
      </c>
      <c r="B3" s="49" t="s">
        <v>300</v>
      </c>
      <c r="C3" s="23" t="s">
        <v>302</v>
      </c>
    </row>
    <row r="4" spans="1:3" ht="15.75">
      <c r="A4" s="57"/>
      <c r="B4" s="51" t="s">
        <v>194</v>
      </c>
      <c r="C4" s="30" t="s">
        <v>7</v>
      </c>
    </row>
    <row r="5" spans="1:3" ht="15.75">
      <c r="A5" s="588" t="s">
        <v>86</v>
      </c>
      <c r="B5" s="49"/>
      <c r="C5" s="225"/>
    </row>
    <row r="6" spans="1:3" ht="47.25">
      <c r="A6" s="589" t="s">
        <v>87</v>
      </c>
      <c r="B6" s="50" t="s">
        <v>195</v>
      </c>
      <c r="C6" s="65">
        <v>85</v>
      </c>
    </row>
    <row r="7" spans="1:7" ht="79.5" customHeight="1">
      <c r="A7" s="590" t="s">
        <v>558</v>
      </c>
      <c r="B7" s="450" t="s">
        <v>195</v>
      </c>
      <c r="C7" s="332">
        <v>1200</v>
      </c>
      <c r="G7" s="121"/>
    </row>
    <row r="8" spans="1:3" ht="47.25">
      <c r="A8" s="590" t="s">
        <v>88</v>
      </c>
      <c r="B8" s="450" t="s">
        <v>195</v>
      </c>
      <c r="C8" s="332">
        <v>135</v>
      </c>
    </row>
    <row r="9" spans="1:3" ht="34.5" customHeight="1">
      <c r="A9" s="587" t="s">
        <v>815</v>
      </c>
      <c r="B9" s="51" t="s">
        <v>61</v>
      </c>
      <c r="C9" s="226">
        <v>250</v>
      </c>
    </row>
    <row r="10" spans="1:4" ht="15.75">
      <c r="A10" s="95"/>
      <c r="B10" s="52"/>
      <c r="C10" s="96"/>
      <c r="D10" s="48"/>
    </row>
    <row r="11" spans="1:3" ht="15.75">
      <c r="A11" s="10" t="s">
        <v>429</v>
      </c>
      <c r="B11" s="10"/>
      <c r="C11" s="10"/>
    </row>
    <row r="12" spans="1:3" ht="15.75">
      <c r="A12" s="10" t="s">
        <v>943</v>
      </c>
      <c r="B12" s="10"/>
      <c r="C12" s="10"/>
    </row>
    <row r="13" spans="1:3" ht="15.75">
      <c r="A13" s="209"/>
      <c r="B13" s="10"/>
      <c r="C13" s="10"/>
    </row>
    <row r="14" spans="1:3" ht="15.75">
      <c r="A14" s="10"/>
      <c r="B14" s="10"/>
      <c r="C14" s="10"/>
    </row>
    <row r="15" spans="1:3" ht="15.75">
      <c r="A15" s="10"/>
      <c r="B15" s="10"/>
      <c r="C15" s="10"/>
    </row>
    <row r="16" spans="1:3" ht="15.75">
      <c r="A16" s="10"/>
      <c r="B16" s="52"/>
      <c r="C16" s="96"/>
    </row>
    <row r="17" spans="1:3" ht="15.75">
      <c r="A17" s="48"/>
      <c r="B17" s="52"/>
      <c r="C17" s="96"/>
    </row>
    <row r="18" spans="1:3" ht="15.75">
      <c r="A18" s="48"/>
      <c r="B18" s="52"/>
      <c r="C18" s="96"/>
    </row>
    <row r="19" spans="1:3" ht="15.75">
      <c r="A19" s="48"/>
      <c r="B19" s="52"/>
      <c r="C19" s="96"/>
    </row>
    <row r="20" spans="1:3" ht="15.75">
      <c r="A20" s="48"/>
      <c r="B20" s="52"/>
      <c r="C20" s="96"/>
    </row>
    <row r="21" spans="1:3" ht="15.75">
      <c r="A21" s="48"/>
      <c r="B21" s="52"/>
      <c r="C21" s="96"/>
    </row>
    <row r="22" spans="1:3" ht="15.75">
      <c r="A22" s="48"/>
      <c r="B22" s="52"/>
      <c r="C22" s="96"/>
    </row>
    <row r="23" spans="1:3" ht="15.75">
      <c r="A23" s="48"/>
      <c r="B23" s="52"/>
      <c r="C23" s="96"/>
    </row>
    <row r="24" spans="1:3" ht="15.75">
      <c r="A24" s="48"/>
      <c r="B24" s="52"/>
      <c r="C24" s="96"/>
    </row>
    <row r="25" spans="1:3" ht="15.75">
      <c r="A25" s="48"/>
      <c r="B25" s="52"/>
      <c r="C25" s="96"/>
    </row>
    <row r="26" ht="15.75">
      <c r="A26" s="48"/>
    </row>
  </sheetData>
  <sheetProtection/>
  <printOptions/>
  <pageMargins left="0.4330708661417323" right="0.1968503937007874" top="0.5905511811023623" bottom="0.1968503937007874" header="0.31496062992125984" footer="0.27559055118110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8"/>
  <sheetViews>
    <sheetView zoomScalePageLayoutView="0" workbookViewId="0" topLeftCell="A1">
      <selection activeCell="F77" sqref="F77"/>
    </sheetView>
  </sheetViews>
  <sheetFormatPr defaultColWidth="9.00390625" defaultRowHeight="12.75"/>
  <cols>
    <col min="1" max="1" width="60.75390625" style="215" customWidth="1"/>
    <col min="2" max="2" width="12.00390625" style="75" customWidth="1"/>
    <col min="3" max="3" width="13.375" style="215" customWidth="1"/>
    <col min="4" max="4" width="12.875" style="215" customWidth="1"/>
    <col min="5" max="16384" width="9.125" style="215" customWidth="1"/>
  </cols>
  <sheetData>
    <row r="1" ht="15">
      <c r="A1" s="214" t="s">
        <v>297</v>
      </c>
    </row>
    <row r="2" spans="3:30" ht="15">
      <c r="C2" s="217"/>
      <c r="D2" s="216" t="s">
        <v>298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</row>
    <row r="3" spans="1:30" ht="15">
      <c r="A3" s="294" t="s">
        <v>30</v>
      </c>
      <c r="B3" s="218" t="s">
        <v>193</v>
      </c>
      <c r="C3" s="218" t="s">
        <v>302</v>
      </c>
      <c r="D3" s="218" t="s">
        <v>302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30" ht="15">
      <c r="A4" s="220"/>
      <c r="B4" s="219" t="s">
        <v>194</v>
      </c>
      <c r="C4" s="219" t="s">
        <v>249</v>
      </c>
      <c r="D4" s="219" t="s">
        <v>250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</row>
    <row r="5" spans="1:30" ht="15">
      <c r="A5" s="458" t="s">
        <v>559</v>
      </c>
      <c r="B5" s="459"/>
      <c r="C5" s="460"/>
      <c r="D5" s="460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</row>
    <row r="6" spans="1:30" ht="15">
      <c r="A6" s="461" t="s">
        <v>616</v>
      </c>
      <c r="B6" s="462" t="s">
        <v>20</v>
      </c>
      <c r="C6" s="463">
        <v>324.99999999999994</v>
      </c>
      <c r="D6" s="463">
        <v>390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</row>
    <row r="7" spans="1:30" ht="15">
      <c r="A7" s="464" t="s">
        <v>560</v>
      </c>
      <c r="B7" s="462" t="s">
        <v>20</v>
      </c>
      <c r="C7" s="463">
        <v>87.49999999999999</v>
      </c>
      <c r="D7" s="463">
        <v>105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</row>
    <row r="8" spans="1:30" ht="15">
      <c r="A8" s="464" t="s">
        <v>561</v>
      </c>
      <c r="B8" s="462" t="s">
        <v>20</v>
      </c>
      <c r="C8" s="463">
        <v>108.33</v>
      </c>
      <c r="D8" s="463">
        <v>130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</row>
    <row r="9" spans="1:30" ht="15">
      <c r="A9" s="464" t="s">
        <v>562</v>
      </c>
      <c r="B9" s="462" t="s">
        <v>20</v>
      </c>
      <c r="C9" s="463">
        <v>125</v>
      </c>
      <c r="D9" s="463">
        <v>150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</row>
    <row r="10" spans="1:30" ht="15">
      <c r="A10" s="464" t="s">
        <v>563</v>
      </c>
      <c r="B10" s="462" t="s">
        <v>20</v>
      </c>
      <c r="C10" s="463">
        <v>150</v>
      </c>
      <c r="D10" s="463">
        <v>180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</row>
    <row r="11" spans="1:30" ht="15">
      <c r="A11" s="464" t="s">
        <v>564</v>
      </c>
      <c r="B11" s="462" t="s">
        <v>20</v>
      </c>
      <c r="C11" s="463">
        <v>175</v>
      </c>
      <c r="D11" s="463">
        <v>210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</row>
    <row r="12" spans="1:30" ht="15">
      <c r="A12" s="464" t="s">
        <v>565</v>
      </c>
      <c r="B12" s="462" t="s">
        <v>20</v>
      </c>
      <c r="C12" s="463">
        <v>195.82999999999998</v>
      </c>
      <c r="D12" s="463">
        <v>235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</row>
    <row r="13" spans="1:30" ht="15">
      <c r="A13" s="464" t="s">
        <v>566</v>
      </c>
      <c r="B13" s="462" t="s">
        <v>20</v>
      </c>
      <c r="C13" s="463">
        <v>224.99999999999997</v>
      </c>
      <c r="D13" s="463">
        <v>270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</row>
    <row r="14" spans="1:30" ht="15">
      <c r="A14" s="464" t="s">
        <v>567</v>
      </c>
      <c r="B14" s="462" t="s">
        <v>20</v>
      </c>
      <c r="C14" s="463">
        <v>241.67000000000002</v>
      </c>
      <c r="D14" s="463">
        <v>290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</row>
    <row r="15" spans="1:30" ht="15">
      <c r="A15" s="464" t="s">
        <v>568</v>
      </c>
      <c r="B15" s="462" t="s">
        <v>20</v>
      </c>
      <c r="C15" s="463">
        <v>262.5</v>
      </c>
      <c r="D15" s="463">
        <v>315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</row>
    <row r="16" spans="1:30" ht="15">
      <c r="A16" s="464" t="s">
        <v>569</v>
      </c>
      <c r="B16" s="462" t="s">
        <v>20</v>
      </c>
      <c r="C16" s="463">
        <v>279.17</v>
      </c>
      <c r="D16" s="463">
        <v>335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</row>
    <row r="17" spans="1:30" ht="15">
      <c r="A17" s="464" t="s">
        <v>570</v>
      </c>
      <c r="B17" s="462" t="s">
        <v>20</v>
      </c>
      <c r="C17" s="463">
        <v>300</v>
      </c>
      <c r="D17" s="463">
        <v>360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</row>
    <row r="18" spans="1:30" ht="15">
      <c r="A18" s="465" t="s">
        <v>571</v>
      </c>
      <c r="B18" s="462" t="s">
        <v>20</v>
      </c>
      <c r="C18" s="463">
        <v>37.49999999999999</v>
      </c>
      <c r="D18" s="463">
        <v>45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</row>
    <row r="19" spans="1:30" ht="15">
      <c r="A19" s="465" t="s">
        <v>572</v>
      </c>
      <c r="B19" s="462"/>
      <c r="C19" s="463"/>
      <c r="D19" s="463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</row>
    <row r="20" spans="1:30" ht="15">
      <c r="A20" s="461" t="s">
        <v>573</v>
      </c>
      <c r="B20" s="462" t="s">
        <v>20</v>
      </c>
      <c r="C20" s="463">
        <v>150</v>
      </c>
      <c r="D20" s="463">
        <v>180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</row>
    <row r="21" spans="1:30" ht="60">
      <c r="A21" s="466" t="s">
        <v>574</v>
      </c>
      <c r="B21" s="462" t="s">
        <v>20</v>
      </c>
      <c r="C21" s="463">
        <v>179.17000000000002</v>
      </c>
      <c r="D21" s="463">
        <v>215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</row>
    <row r="22" spans="1:30" ht="60">
      <c r="A22" s="467" t="s">
        <v>575</v>
      </c>
      <c r="B22" s="462" t="s">
        <v>20</v>
      </c>
      <c r="C22" s="463">
        <v>345.83</v>
      </c>
      <c r="D22" s="463">
        <v>415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</row>
    <row r="23" spans="1:30" ht="15">
      <c r="A23" s="468" t="s">
        <v>576</v>
      </c>
      <c r="B23" s="462"/>
      <c r="C23" s="463"/>
      <c r="D23" s="463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</row>
    <row r="24" spans="1:30" ht="15">
      <c r="A24" s="461" t="s">
        <v>577</v>
      </c>
      <c r="B24" s="462"/>
      <c r="C24" s="463"/>
      <c r="D24" s="463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</row>
    <row r="25" spans="1:30" ht="15">
      <c r="A25" s="461" t="s">
        <v>616</v>
      </c>
      <c r="B25" s="462" t="s">
        <v>20</v>
      </c>
      <c r="C25" s="463">
        <v>16666.67</v>
      </c>
      <c r="D25" s="463">
        <v>20000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</row>
    <row r="26" spans="1:30" ht="15">
      <c r="A26" s="464" t="s">
        <v>560</v>
      </c>
      <c r="B26" s="462" t="s">
        <v>20</v>
      </c>
      <c r="C26" s="463">
        <v>1666.67</v>
      </c>
      <c r="D26" s="463">
        <v>2000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</row>
    <row r="27" spans="1:30" ht="15">
      <c r="A27" s="464" t="s">
        <v>561</v>
      </c>
      <c r="B27" s="462" t="s">
        <v>20</v>
      </c>
      <c r="C27" s="463">
        <v>3083.33</v>
      </c>
      <c r="D27" s="463">
        <v>3700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</row>
    <row r="28" spans="1:30" ht="15">
      <c r="A28" s="464" t="s">
        <v>562</v>
      </c>
      <c r="B28" s="462" t="s">
        <v>20</v>
      </c>
      <c r="C28" s="463">
        <v>4483.329999999999</v>
      </c>
      <c r="D28" s="463">
        <v>5380</v>
      </c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</row>
    <row r="29" spans="1:30" ht="15">
      <c r="A29" s="464" t="s">
        <v>563</v>
      </c>
      <c r="B29" s="462" t="s">
        <v>20</v>
      </c>
      <c r="C29" s="463">
        <v>5875</v>
      </c>
      <c r="D29" s="463">
        <v>7050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</row>
    <row r="30" spans="1:30" ht="15">
      <c r="A30" s="464" t="s">
        <v>564</v>
      </c>
      <c r="B30" s="462" t="s">
        <v>20</v>
      </c>
      <c r="C30" s="463">
        <v>7291.67</v>
      </c>
      <c r="D30" s="463">
        <v>8750</v>
      </c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</row>
    <row r="31" spans="1:30" ht="15">
      <c r="A31" s="464" t="s">
        <v>565</v>
      </c>
      <c r="B31" s="462" t="s">
        <v>20</v>
      </c>
      <c r="C31" s="463">
        <v>8583.33</v>
      </c>
      <c r="D31" s="463">
        <v>10300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</row>
    <row r="32" spans="1:30" ht="15">
      <c r="A32" s="464" t="s">
        <v>566</v>
      </c>
      <c r="B32" s="462" t="s">
        <v>20</v>
      </c>
      <c r="C32" s="463">
        <v>9974.999999999998</v>
      </c>
      <c r="D32" s="463">
        <v>11970</v>
      </c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</row>
    <row r="33" spans="1:30" ht="15">
      <c r="A33" s="464" t="s">
        <v>567</v>
      </c>
      <c r="B33" s="462" t="s">
        <v>20</v>
      </c>
      <c r="C33" s="463">
        <v>11375</v>
      </c>
      <c r="D33" s="463">
        <v>13650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</row>
    <row r="34" spans="1:30" ht="15">
      <c r="A34" s="464" t="s">
        <v>568</v>
      </c>
      <c r="B34" s="462" t="s">
        <v>20</v>
      </c>
      <c r="C34" s="463">
        <v>12708.33</v>
      </c>
      <c r="D34" s="463">
        <v>15250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</row>
    <row r="35" spans="1:30" ht="15">
      <c r="A35" s="464" t="s">
        <v>569</v>
      </c>
      <c r="B35" s="462" t="s">
        <v>20</v>
      </c>
      <c r="C35" s="463">
        <v>14041.67</v>
      </c>
      <c r="D35" s="463">
        <v>16850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</row>
    <row r="36" spans="1:30" ht="15">
      <c r="A36" s="464" t="s">
        <v>570</v>
      </c>
      <c r="B36" s="462" t="s">
        <v>20</v>
      </c>
      <c r="C36" s="463">
        <v>15474.999999999998</v>
      </c>
      <c r="D36" s="463">
        <v>18570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</row>
    <row r="37" spans="1:30" ht="60">
      <c r="A37" s="467" t="s">
        <v>578</v>
      </c>
      <c r="B37" s="462"/>
      <c r="C37" s="463"/>
      <c r="D37" s="463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</row>
    <row r="38" spans="1:30" ht="15">
      <c r="A38" s="461" t="s">
        <v>616</v>
      </c>
      <c r="B38" s="462" t="s">
        <v>20</v>
      </c>
      <c r="C38" s="463">
        <v>10833.33</v>
      </c>
      <c r="D38" s="463">
        <v>13000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</row>
    <row r="39" spans="1:30" ht="15">
      <c r="A39" s="464" t="s">
        <v>560</v>
      </c>
      <c r="B39" s="462" t="s">
        <v>20</v>
      </c>
      <c r="C39" s="463">
        <v>1125</v>
      </c>
      <c r="D39" s="463">
        <v>1350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</row>
    <row r="40" spans="1:30" ht="15">
      <c r="A40" s="464" t="s">
        <v>561</v>
      </c>
      <c r="B40" s="462" t="s">
        <v>20</v>
      </c>
      <c r="C40" s="463">
        <v>1966.67</v>
      </c>
      <c r="D40" s="463">
        <v>2360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</row>
    <row r="41" spans="1:30" ht="15">
      <c r="A41" s="464" t="s">
        <v>562</v>
      </c>
      <c r="B41" s="462" t="s">
        <v>20</v>
      </c>
      <c r="C41" s="463">
        <v>2800</v>
      </c>
      <c r="D41" s="463">
        <v>3360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</row>
    <row r="42" spans="1:30" ht="15">
      <c r="A42" s="464" t="s">
        <v>563</v>
      </c>
      <c r="B42" s="462" t="s">
        <v>20</v>
      </c>
      <c r="C42" s="463">
        <v>3716.6700000000005</v>
      </c>
      <c r="D42" s="463">
        <v>4460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</row>
    <row r="43" spans="1:30" ht="15">
      <c r="A43" s="464" t="s">
        <v>564</v>
      </c>
      <c r="B43" s="462" t="s">
        <v>20</v>
      </c>
      <c r="C43" s="463">
        <v>4600</v>
      </c>
      <c r="D43" s="463">
        <v>5520</v>
      </c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</row>
    <row r="44" spans="1:30" ht="15">
      <c r="A44" s="464" t="s">
        <v>565</v>
      </c>
      <c r="B44" s="462" t="s">
        <v>20</v>
      </c>
      <c r="C44" s="463">
        <v>5466.67</v>
      </c>
      <c r="D44" s="463">
        <v>6560</v>
      </c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</row>
    <row r="45" spans="1:30" ht="15">
      <c r="A45" s="464" t="s">
        <v>566</v>
      </c>
      <c r="B45" s="462" t="s">
        <v>20</v>
      </c>
      <c r="C45" s="463">
        <v>6458.33</v>
      </c>
      <c r="D45" s="463">
        <v>7750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</row>
    <row r="46" spans="1:30" ht="15">
      <c r="A46" s="464" t="s">
        <v>567</v>
      </c>
      <c r="B46" s="462" t="s">
        <v>20</v>
      </c>
      <c r="C46" s="463">
        <v>7291.67</v>
      </c>
      <c r="D46" s="463">
        <v>8750</v>
      </c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</row>
    <row r="47" spans="1:30" ht="15">
      <c r="A47" s="464" t="s">
        <v>568</v>
      </c>
      <c r="B47" s="462" t="s">
        <v>20</v>
      </c>
      <c r="C47" s="463">
        <v>8125</v>
      </c>
      <c r="D47" s="463">
        <v>9750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</row>
    <row r="48" spans="1:30" ht="15">
      <c r="A48" s="464" t="s">
        <v>569</v>
      </c>
      <c r="B48" s="462" t="s">
        <v>20</v>
      </c>
      <c r="C48" s="463">
        <v>8966.669999999998</v>
      </c>
      <c r="D48" s="463">
        <v>10760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</row>
    <row r="49" spans="1:30" ht="15">
      <c r="A49" s="464" t="s">
        <v>570</v>
      </c>
      <c r="B49" s="462" t="s">
        <v>20</v>
      </c>
      <c r="C49" s="463">
        <v>9850</v>
      </c>
      <c r="D49" s="463">
        <v>11820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</row>
    <row r="50" spans="1:30" ht="60">
      <c r="A50" s="467" t="s">
        <v>579</v>
      </c>
      <c r="B50" s="462"/>
      <c r="C50" s="463"/>
      <c r="D50" s="463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</row>
    <row r="51" spans="1:30" ht="15">
      <c r="A51" s="461" t="s">
        <v>616</v>
      </c>
      <c r="B51" s="462" t="s">
        <v>20</v>
      </c>
      <c r="C51" s="463">
        <v>13600</v>
      </c>
      <c r="D51" s="463">
        <v>16320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</row>
    <row r="52" spans="1:30" ht="15">
      <c r="A52" s="464" t="s">
        <v>560</v>
      </c>
      <c r="B52" s="462" t="s">
        <v>20</v>
      </c>
      <c r="C52" s="463">
        <v>1416.67</v>
      </c>
      <c r="D52" s="463">
        <v>1700</v>
      </c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</row>
    <row r="53" spans="1:30" ht="15">
      <c r="A53" s="464" t="s">
        <v>561</v>
      </c>
      <c r="B53" s="462" t="s">
        <v>20</v>
      </c>
      <c r="C53" s="463">
        <v>2500</v>
      </c>
      <c r="D53" s="463">
        <v>3000</v>
      </c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</row>
    <row r="54" spans="1:30" ht="15">
      <c r="A54" s="464" t="s">
        <v>562</v>
      </c>
      <c r="B54" s="462" t="s">
        <v>20</v>
      </c>
      <c r="C54" s="463">
        <v>3700</v>
      </c>
      <c r="D54" s="463">
        <v>4440</v>
      </c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</row>
    <row r="55" spans="1:30" ht="15">
      <c r="A55" s="464" t="s">
        <v>563</v>
      </c>
      <c r="B55" s="462" t="s">
        <v>20</v>
      </c>
      <c r="C55" s="463">
        <v>4816.67</v>
      </c>
      <c r="D55" s="463">
        <v>5780</v>
      </c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</row>
    <row r="56" spans="1:30" ht="15">
      <c r="A56" s="464" t="s">
        <v>564</v>
      </c>
      <c r="B56" s="462" t="s">
        <v>20</v>
      </c>
      <c r="C56" s="463">
        <v>5875</v>
      </c>
      <c r="D56" s="463">
        <v>7050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</row>
    <row r="57" spans="1:30" ht="15">
      <c r="A57" s="464" t="s">
        <v>565</v>
      </c>
      <c r="B57" s="462" t="s">
        <v>20</v>
      </c>
      <c r="C57" s="463">
        <v>7099.999999999999</v>
      </c>
      <c r="D57" s="463">
        <v>8520</v>
      </c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</row>
    <row r="58" spans="1:30" ht="15">
      <c r="A58" s="464" t="s">
        <v>566</v>
      </c>
      <c r="B58" s="462" t="s">
        <v>20</v>
      </c>
      <c r="C58" s="463">
        <v>8216.67</v>
      </c>
      <c r="D58" s="463">
        <v>9860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</row>
    <row r="59" spans="1:30" ht="15">
      <c r="A59" s="464" t="s">
        <v>567</v>
      </c>
      <c r="B59" s="462" t="s">
        <v>20</v>
      </c>
      <c r="C59" s="463">
        <v>9291.67</v>
      </c>
      <c r="D59" s="463">
        <v>11150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</row>
    <row r="60" spans="1:30" ht="15">
      <c r="A60" s="464" t="s">
        <v>568</v>
      </c>
      <c r="B60" s="462" t="s">
        <v>20</v>
      </c>
      <c r="C60" s="463">
        <v>10425</v>
      </c>
      <c r="D60" s="463">
        <v>12510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</row>
    <row r="61" spans="1:30" ht="15">
      <c r="A61" s="464" t="s">
        <v>569</v>
      </c>
      <c r="B61" s="462" t="s">
        <v>20</v>
      </c>
      <c r="C61" s="463">
        <v>11466.67</v>
      </c>
      <c r="D61" s="463">
        <v>13760</v>
      </c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</row>
    <row r="62" spans="1:30" ht="15">
      <c r="A62" s="464" t="s">
        <v>570</v>
      </c>
      <c r="B62" s="462" t="s">
        <v>20</v>
      </c>
      <c r="C62" s="463">
        <v>12500</v>
      </c>
      <c r="D62" s="463">
        <v>15000</v>
      </c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</row>
    <row r="63" spans="1:30" ht="15">
      <c r="A63" s="465" t="s">
        <v>580</v>
      </c>
      <c r="B63" s="462" t="s">
        <v>330</v>
      </c>
      <c r="C63" s="463">
        <v>55</v>
      </c>
      <c r="D63" s="463">
        <v>66</v>
      </c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</row>
    <row r="64" spans="1:30" ht="30" customHeight="1">
      <c r="A64" s="469" t="s">
        <v>581</v>
      </c>
      <c r="B64" s="470" t="s">
        <v>582</v>
      </c>
      <c r="C64" s="463">
        <v>225</v>
      </c>
      <c r="D64" s="463">
        <v>270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</row>
    <row r="65" spans="1:30" ht="15">
      <c r="A65" s="468" t="s">
        <v>436</v>
      </c>
      <c r="B65" s="462" t="s">
        <v>20</v>
      </c>
      <c r="C65" s="463">
        <v>5</v>
      </c>
      <c r="D65" s="463">
        <v>6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</row>
    <row r="66" spans="1:30" ht="43.5">
      <c r="A66" s="469" t="s">
        <v>583</v>
      </c>
      <c r="B66" s="462" t="s">
        <v>20</v>
      </c>
      <c r="C66" s="463">
        <v>66.67</v>
      </c>
      <c r="D66" s="463">
        <v>80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</row>
    <row r="67" spans="1:30" ht="42.75">
      <c r="A67" s="471" t="s">
        <v>584</v>
      </c>
      <c r="B67" s="462" t="s">
        <v>184</v>
      </c>
      <c r="C67" s="463">
        <v>50</v>
      </c>
      <c r="D67" s="463">
        <v>60</v>
      </c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</row>
    <row r="68" spans="1:30" ht="43.5">
      <c r="A68" s="469" t="s">
        <v>585</v>
      </c>
      <c r="B68" s="462" t="s">
        <v>184</v>
      </c>
      <c r="C68" s="463">
        <v>66.67</v>
      </c>
      <c r="D68" s="463">
        <v>80</v>
      </c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</row>
    <row r="69" spans="1:30" ht="29.25">
      <c r="A69" s="472" t="s">
        <v>437</v>
      </c>
      <c r="B69" s="462" t="s">
        <v>23</v>
      </c>
      <c r="C69" s="463">
        <v>12.5</v>
      </c>
      <c r="D69" s="463">
        <v>15</v>
      </c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</row>
    <row r="70" spans="1:30" ht="29.25">
      <c r="A70" s="473" t="s">
        <v>586</v>
      </c>
      <c r="B70" s="462" t="s">
        <v>23</v>
      </c>
      <c r="C70" s="463">
        <v>54.169999999999995</v>
      </c>
      <c r="D70" s="463">
        <v>65</v>
      </c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</row>
    <row r="71" spans="1:30" ht="15">
      <c r="A71" s="474" t="s">
        <v>438</v>
      </c>
      <c r="B71" s="462"/>
      <c r="C71" s="463"/>
      <c r="D71" s="463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</row>
    <row r="72" spans="1:30" ht="15">
      <c r="A72" s="475" t="s">
        <v>348</v>
      </c>
      <c r="B72" s="462" t="s">
        <v>0</v>
      </c>
      <c r="C72" s="463">
        <v>35</v>
      </c>
      <c r="D72" s="463">
        <v>42</v>
      </c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</row>
    <row r="73" spans="1:30" ht="15">
      <c r="A73" s="475" t="s">
        <v>24</v>
      </c>
      <c r="B73" s="462" t="s">
        <v>0</v>
      </c>
      <c r="C73" s="463">
        <v>55</v>
      </c>
      <c r="D73" s="463">
        <v>66</v>
      </c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</row>
    <row r="74" spans="1:30" ht="29.25">
      <c r="A74" s="476" t="s">
        <v>587</v>
      </c>
      <c r="B74" s="477" t="s">
        <v>0</v>
      </c>
      <c r="C74" s="478">
        <v>20</v>
      </c>
      <c r="D74" s="478">
        <v>24</v>
      </c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</row>
    <row r="75" spans="1:30" ht="15">
      <c r="A75" s="214" t="s">
        <v>228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</row>
    <row r="76" spans="1:30" ht="15" customHeight="1">
      <c r="A76" s="667" t="s">
        <v>588</v>
      </c>
      <c r="B76" s="667"/>
      <c r="C76" s="667"/>
      <c r="D76" s="66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</row>
    <row r="77" spans="1:30" ht="15">
      <c r="A77" s="215" t="s">
        <v>271</v>
      </c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</row>
    <row r="78" spans="1:30" ht="15">
      <c r="A78" s="668" t="s">
        <v>207</v>
      </c>
      <c r="B78" s="668"/>
      <c r="C78" s="668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</row>
    <row r="79" spans="1:30" ht="15">
      <c r="A79" s="668" t="s">
        <v>589</v>
      </c>
      <c r="B79" s="668"/>
      <c r="C79" s="668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</row>
    <row r="80" spans="1:30" ht="30.75" customHeight="1">
      <c r="A80" s="667" t="s">
        <v>590</v>
      </c>
      <c r="B80" s="667"/>
      <c r="C80" s="667"/>
      <c r="D80" s="66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</row>
    <row r="81" spans="1:30" ht="29.25" customHeight="1">
      <c r="A81" s="667" t="s">
        <v>591</v>
      </c>
      <c r="B81" s="667"/>
      <c r="C81" s="667"/>
      <c r="D81" s="66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</row>
    <row r="82" spans="1:30" ht="15">
      <c r="A82" s="668" t="s">
        <v>592</v>
      </c>
      <c r="B82" s="668"/>
      <c r="C82" s="668"/>
      <c r="D82" s="668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</row>
    <row r="83" spans="3:30" ht="1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</row>
    <row r="84" spans="3:30" ht="1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</row>
    <row r="85" spans="1:41" ht="15">
      <c r="A85" s="217"/>
      <c r="B85" s="19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</row>
    <row r="86" spans="1:41" ht="15">
      <c r="A86" s="217"/>
      <c r="B86" s="19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</row>
    <row r="87" spans="1:41" ht="15">
      <c r="A87" s="217"/>
      <c r="B87" s="19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</row>
    <row r="88" spans="1:41" ht="15">
      <c r="A88" s="217"/>
      <c r="B88" s="19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</row>
    <row r="89" spans="1:41" ht="15">
      <c r="A89" s="217"/>
      <c r="B89" s="19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</row>
    <row r="90" spans="1:41" ht="15">
      <c r="A90" s="217"/>
      <c r="B90" s="19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</row>
    <row r="91" spans="1:41" ht="15">
      <c r="A91" s="217"/>
      <c r="B91" s="19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</row>
    <row r="92" spans="1:41" ht="15">
      <c r="A92" s="217"/>
      <c r="B92" s="19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</row>
    <row r="93" spans="1:41" ht="15">
      <c r="A93" s="217"/>
      <c r="B93" s="19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</row>
    <row r="94" spans="1:41" ht="15">
      <c r="A94" s="217"/>
      <c r="B94" s="19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</row>
    <row r="95" spans="1:41" ht="15">
      <c r="A95" s="217"/>
      <c r="B95" s="19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</row>
    <row r="96" spans="1:41" ht="15">
      <c r="A96" s="217"/>
      <c r="B96" s="19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</row>
    <row r="97" spans="1:41" ht="15">
      <c r="A97" s="217"/>
      <c r="B97" s="19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</row>
    <row r="98" spans="1:41" ht="15">
      <c r="A98" s="217"/>
      <c r="B98" s="19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</row>
    <row r="99" spans="1:41" ht="15">
      <c r="A99" s="217"/>
      <c r="B99" s="19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</row>
    <row r="100" spans="1:41" ht="15">
      <c r="A100" s="217"/>
      <c r="B100" s="19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</row>
    <row r="101" spans="1:41" ht="15">
      <c r="A101" s="217"/>
      <c r="B101" s="19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</row>
    <row r="102" spans="1:41" ht="15">
      <c r="A102" s="217"/>
      <c r="B102" s="19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</row>
    <row r="103" spans="1:41" ht="15">
      <c r="A103" s="217"/>
      <c r="B103" s="19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</row>
    <row r="104" spans="1:41" ht="15">
      <c r="A104" s="217"/>
      <c r="B104" s="19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</row>
    <row r="105" spans="1:41" ht="15">
      <c r="A105" s="217"/>
      <c r="B105" s="19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</row>
    <row r="106" spans="1:41" ht="15">
      <c r="A106" s="217"/>
      <c r="B106" s="19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</row>
    <row r="107" spans="1:41" ht="15">
      <c r="A107" s="217"/>
      <c r="B107" s="19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</row>
    <row r="108" spans="1:41" ht="15">
      <c r="A108" s="217"/>
      <c r="B108" s="19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</row>
    <row r="109" spans="1:41" ht="15">
      <c r="A109" s="217"/>
      <c r="B109" s="19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</row>
    <row r="110" spans="1:41" ht="15">
      <c r="A110" s="217"/>
      <c r="B110" s="19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</row>
    <row r="111" spans="1:41" ht="15">
      <c r="A111" s="217"/>
      <c r="B111" s="19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</row>
    <row r="112" spans="1:41" ht="15">
      <c r="A112" s="217"/>
      <c r="B112" s="19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</row>
    <row r="113" spans="1:41" ht="15">
      <c r="A113" s="217"/>
      <c r="B113" s="19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</row>
    <row r="114" spans="1:41" ht="15">
      <c r="A114" s="217"/>
      <c r="B114" s="19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</row>
    <row r="115" spans="1:41" ht="15">
      <c r="A115" s="217"/>
      <c r="B115" s="19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</row>
    <row r="116" spans="1:41" ht="15">
      <c r="A116" s="217"/>
      <c r="B116" s="19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</row>
    <row r="117" spans="1:41" ht="15">
      <c r="A117" s="217"/>
      <c r="B117" s="19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</row>
    <row r="118" spans="1:41" ht="15">
      <c r="A118" s="217"/>
      <c r="B118" s="19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</row>
    <row r="119" spans="1:41" ht="15">
      <c r="A119" s="217"/>
      <c r="B119" s="19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</row>
    <row r="120" spans="1:41" ht="15">
      <c r="A120" s="217"/>
      <c r="B120" s="19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</row>
    <row r="121" spans="1:41" ht="15">
      <c r="A121" s="217"/>
      <c r="B121" s="19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</row>
    <row r="122" spans="1:41" ht="15">
      <c r="A122" s="217"/>
      <c r="B122" s="19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</row>
    <row r="123" spans="1:41" ht="15">
      <c r="A123" s="217"/>
      <c r="B123" s="19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</row>
    <row r="124" spans="1:41" ht="15">
      <c r="A124" s="217"/>
      <c r="B124" s="19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</row>
    <row r="125" spans="1:41" ht="15">
      <c r="A125" s="217"/>
      <c r="B125" s="19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</row>
    <row r="126" spans="1:41" ht="15">
      <c r="A126" s="217"/>
      <c r="B126" s="19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</row>
    <row r="127" spans="1:41" ht="15">
      <c r="A127" s="217"/>
      <c r="B127" s="19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</row>
    <row r="128" spans="1:41" ht="15">
      <c r="A128" s="217"/>
      <c r="B128" s="19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</row>
    <row r="129" spans="1:41" ht="15">
      <c r="A129" s="217"/>
      <c r="B129" s="19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</row>
    <row r="130" spans="1:41" ht="15">
      <c r="A130" s="217"/>
      <c r="B130" s="19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</row>
    <row r="131" spans="1:41" ht="15">
      <c r="A131" s="217"/>
      <c r="B131" s="19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</row>
    <row r="132" spans="1:41" ht="15">
      <c r="A132" s="217"/>
      <c r="B132" s="19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</row>
    <row r="133" spans="1:41" ht="15">
      <c r="A133" s="217"/>
      <c r="B133" s="19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</row>
    <row r="134" spans="1:41" ht="15">
      <c r="A134" s="217"/>
      <c r="B134" s="19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</row>
    <row r="135" spans="1:41" ht="15">
      <c r="A135" s="217"/>
      <c r="B135" s="19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</row>
    <row r="136" spans="1:41" ht="15">
      <c r="A136" s="217"/>
      <c r="B136" s="19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</row>
    <row r="137" spans="1:41" ht="15">
      <c r="A137" s="217"/>
      <c r="B137" s="19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</row>
    <row r="138" spans="1:41" ht="15">
      <c r="A138" s="217"/>
      <c r="B138" s="19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</row>
    <row r="139" spans="1:41" ht="15">
      <c r="A139" s="217"/>
      <c r="B139" s="19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</row>
    <row r="140" spans="1:41" ht="15">
      <c r="A140" s="217"/>
      <c r="B140" s="19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</row>
    <row r="141" spans="1:41" ht="15">
      <c r="A141" s="217"/>
      <c r="B141" s="19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</row>
    <row r="142" spans="1:41" ht="15">
      <c r="A142" s="217"/>
      <c r="B142" s="19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</row>
    <row r="143" spans="1:41" ht="15">
      <c r="A143" s="217"/>
      <c r="B143" s="19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</row>
    <row r="144" spans="1:41" ht="15">
      <c r="A144" s="217"/>
      <c r="B144" s="19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</row>
    <row r="145" spans="1:41" ht="15">
      <c r="A145" s="217"/>
      <c r="B145" s="19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</row>
    <row r="146" spans="1:41" ht="15">
      <c r="A146" s="217"/>
      <c r="B146" s="19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</row>
    <row r="147" spans="1:41" ht="15">
      <c r="A147" s="217"/>
      <c r="B147" s="19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</row>
    <row r="148" spans="1:41" ht="15">
      <c r="A148" s="217"/>
      <c r="B148" s="19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</row>
    <row r="149" spans="1:41" ht="15">
      <c r="A149" s="217"/>
      <c r="B149" s="19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</row>
    <row r="150" spans="1:41" ht="15">
      <c r="A150" s="217"/>
      <c r="B150" s="19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</row>
    <row r="151" spans="1:41" ht="15">
      <c r="A151" s="217"/>
      <c r="B151" s="19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</row>
    <row r="152" spans="1:41" ht="15">
      <c r="A152" s="217"/>
      <c r="B152" s="19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</row>
    <row r="153" spans="1:41" ht="15">
      <c r="A153" s="217"/>
      <c r="B153" s="19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</row>
    <row r="154" spans="1:41" ht="15">
      <c r="A154" s="217"/>
      <c r="B154" s="19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</row>
    <row r="155" spans="1:41" ht="15">
      <c r="A155" s="217"/>
      <c r="B155" s="19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</row>
    <row r="156" spans="1:41" ht="15">
      <c r="A156" s="217"/>
      <c r="B156" s="19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</row>
    <row r="157" spans="1:41" ht="15">
      <c r="A157" s="217"/>
      <c r="B157" s="19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</row>
    <row r="158" spans="1:41" ht="15">
      <c r="A158" s="217"/>
      <c r="B158" s="19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</row>
    <row r="159" spans="1:41" ht="15">
      <c r="A159" s="217"/>
      <c r="B159" s="19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</row>
    <row r="160" spans="1:41" ht="15">
      <c r="A160" s="217"/>
      <c r="B160" s="19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</row>
    <row r="161" spans="1:41" ht="15">
      <c r="A161" s="217"/>
      <c r="B161" s="19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</row>
    <row r="162" spans="1:41" ht="15">
      <c r="A162" s="217"/>
      <c r="B162" s="19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</row>
    <row r="163" spans="1:41" ht="15">
      <c r="A163" s="217"/>
      <c r="B163" s="19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</row>
    <row r="164" spans="1:41" ht="15">
      <c r="A164" s="217"/>
      <c r="B164" s="19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</row>
    <row r="165" spans="1:41" ht="15">
      <c r="A165" s="217"/>
      <c r="B165" s="19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</row>
    <row r="166" spans="1:41" ht="15">
      <c r="A166" s="217"/>
      <c r="B166" s="19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</row>
    <row r="167" spans="1:41" ht="15">
      <c r="A167" s="217"/>
      <c r="B167" s="19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</row>
    <row r="168" spans="1:41" ht="15">
      <c r="A168" s="217"/>
      <c r="B168" s="19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</row>
    <row r="169" spans="1:41" ht="15">
      <c r="A169" s="217"/>
      <c r="B169" s="19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</row>
    <row r="170" spans="1:41" ht="15">
      <c r="A170" s="217"/>
      <c r="B170" s="19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</row>
    <row r="171" spans="1:41" ht="15">
      <c r="A171" s="217"/>
      <c r="B171" s="19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</row>
    <row r="172" spans="1:41" ht="15">
      <c r="A172" s="217"/>
      <c r="B172" s="19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</row>
    <row r="173" spans="1:41" ht="15">
      <c r="A173" s="217"/>
      <c r="B173" s="19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</row>
    <row r="174" spans="1:41" ht="15">
      <c r="A174" s="217"/>
      <c r="B174" s="19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</row>
    <row r="175" spans="1:41" ht="15">
      <c r="A175" s="217"/>
      <c r="B175" s="19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</row>
    <row r="176" spans="1:41" ht="15">
      <c r="A176" s="217"/>
      <c r="B176" s="19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</row>
    <row r="177" spans="1:41" ht="15">
      <c r="A177" s="217"/>
      <c r="B177" s="19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</row>
    <row r="178" spans="1:41" ht="15">
      <c r="A178" s="217"/>
      <c r="B178" s="19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</row>
    <row r="179" spans="1:41" ht="15">
      <c r="A179" s="217"/>
      <c r="B179" s="19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</row>
    <row r="180" spans="1:41" ht="15">
      <c r="A180" s="217"/>
      <c r="B180" s="19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</row>
    <row r="181" spans="1:41" ht="15">
      <c r="A181" s="217"/>
      <c r="B181" s="19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</row>
    <row r="182" spans="1:41" ht="15">
      <c r="A182" s="217"/>
      <c r="B182" s="19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</row>
    <row r="183" spans="1:41" ht="15">
      <c r="A183" s="217"/>
      <c r="B183" s="19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</row>
    <row r="184" spans="1:41" ht="15">
      <c r="A184" s="217"/>
      <c r="B184" s="19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</row>
    <row r="185" spans="1:41" ht="15">
      <c r="A185" s="217"/>
      <c r="B185" s="19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</row>
    <row r="186" spans="1:41" ht="15">
      <c r="A186" s="217"/>
      <c r="B186" s="19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</row>
    <row r="187" spans="1:41" ht="15">
      <c r="A187" s="217"/>
      <c r="B187" s="19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</row>
    <row r="188" spans="1:41" ht="15">
      <c r="A188" s="217"/>
      <c r="B188" s="19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</row>
    <row r="189" spans="1:41" ht="15">
      <c r="A189" s="217"/>
      <c r="B189" s="19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</row>
    <row r="190" spans="1:41" ht="15">
      <c r="A190" s="217"/>
      <c r="B190" s="19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</row>
    <row r="191" spans="1:41" ht="15">
      <c r="A191" s="217"/>
      <c r="B191" s="19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</row>
    <row r="192" spans="1:41" ht="15">
      <c r="A192" s="217"/>
      <c r="B192" s="19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</row>
    <row r="193" spans="1:41" ht="15">
      <c r="A193" s="217"/>
      <c r="B193" s="19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</row>
    <row r="194" spans="1:41" ht="15">
      <c r="A194" s="217"/>
      <c r="B194" s="19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</row>
    <row r="195" spans="1:41" ht="15">
      <c r="A195" s="217"/>
      <c r="B195" s="19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</row>
    <row r="196" spans="1:41" ht="15">
      <c r="A196" s="217"/>
      <c r="B196" s="19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</row>
    <row r="197" spans="1:41" ht="15">
      <c r="A197" s="217"/>
      <c r="B197" s="19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</row>
    <row r="198" spans="1:41" ht="15">
      <c r="A198" s="217"/>
      <c r="B198" s="19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</row>
    <row r="199" spans="1:41" ht="15">
      <c r="A199" s="217"/>
      <c r="B199" s="19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</row>
    <row r="200" spans="1:41" ht="15">
      <c r="A200" s="217"/>
      <c r="B200" s="19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</row>
    <row r="201" spans="1:41" ht="15">
      <c r="A201" s="217"/>
      <c r="B201" s="19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</row>
    <row r="202" spans="1:41" ht="15">
      <c r="A202" s="217"/>
      <c r="B202" s="19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</row>
    <row r="203" spans="1:41" ht="15">
      <c r="A203" s="217"/>
      <c r="B203" s="19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</row>
    <row r="204" spans="1:41" ht="15">
      <c r="A204" s="217"/>
      <c r="B204" s="19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</row>
    <row r="205" spans="1:41" ht="15">
      <c r="A205" s="217"/>
      <c r="B205" s="19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</row>
    <row r="206" spans="1:41" ht="15">
      <c r="A206" s="217"/>
      <c r="B206" s="19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</row>
    <row r="207" spans="1:41" ht="15">
      <c r="A207" s="217"/>
      <c r="B207" s="19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</row>
    <row r="208" spans="1:41" ht="15">
      <c r="A208" s="217"/>
      <c r="B208" s="19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</row>
    <row r="209" spans="1:41" ht="15">
      <c r="A209" s="217"/>
      <c r="B209" s="19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</row>
    <row r="210" spans="1:41" ht="15">
      <c r="A210" s="217"/>
      <c r="B210" s="19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</row>
    <row r="211" spans="1:41" ht="15">
      <c r="A211" s="217"/>
      <c r="B211" s="19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</row>
    <row r="212" spans="1:41" ht="15">
      <c r="A212" s="217"/>
      <c r="B212" s="19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</row>
    <row r="213" spans="1:41" ht="15">
      <c r="A213" s="217"/>
      <c r="B213" s="19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</row>
    <row r="214" spans="1:41" ht="15">
      <c r="A214" s="217"/>
      <c r="B214" s="19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</row>
    <row r="215" spans="1:41" ht="15">
      <c r="A215" s="217"/>
      <c r="B215" s="19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</row>
    <row r="216" spans="1:41" ht="15">
      <c r="A216" s="217"/>
      <c r="B216" s="19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</row>
    <row r="217" spans="1:41" ht="15">
      <c r="A217" s="217"/>
      <c r="B217" s="19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</row>
    <row r="218" spans="1:41" ht="15">
      <c r="A218" s="217"/>
      <c r="B218" s="19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</row>
    <row r="219" spans="1:41" ht="15">
      <c r="A219" s="217"/>
      <c r="B219" s="19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</row>
    <row r="220" spans="1:41" ht="15">
      <c r="A220" s="217"/>
      <c r="B220" s="19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</row>
    <row r="221" spans="1:41" ht="15">
      <c r="A221" s="217"/>
      <c r="B221" s="19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</row>
    <row r="222" spans="1:41" ht="15">
      <c r="A222" s="217"/>
      <c r="B222" s="19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</row>
    <row r="223" spans="1:41" ht="15">
      <c r="A223" s="217"/>
      <c r="B223" s="19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</row>
    <row r="224" spans="1:41" ht="15">
      <c r="A224" s="217"/>
      <c r="B224" s="197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</row>
    <row r="225" spans="1:41" ht="15">
      <c r="A225" s="217"/>
      <c r="B225" s="197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</row>
    <row r="226" spans="1:41" ht="15">
      <c r="A226" s="217"/>
      <c r="B226" s="19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</row>
    <row r="227" spans="1:41" ht="15">
      <c r="A227" s="217"/>
      <c r="B227" s="19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</row>
    <row r="228" spans="1:41" ht="15">
      <c r="A228" s="217"/>
      <c r="B228" s="19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</row>
    <row r="229" spans="1:41" ht="15">
      <c r="A229" s="217"/>
      <c r="B229" s="197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</row>
    <row r="230" spans="1:41" ht="15">
      <c r="A230" s="217"/>
      <c r="B230" s="197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</row>
    <row r="231" spans="1:41" ht="15">
      <c r="A231" s="217"/>
      <c r="B231" s="19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</row>
    <row r="232" spans="1:41" ht="15">
      <c r="A232" s="217"/>
      <c r="B232" s="19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</row>
    <row r="233" spans="1:41" ht="15">
      <c r="A233" s="217"/>
      <c r="B233" s="197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</row>
    <row r="234" spans="1:41" ht="15">
      <c r="A234" s="217"/>
      <c r="B234" s="19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</row>
    <row r="235" spans="1:41" ht="15">
      <c r="A235" s="217"/>
      <c r="B235" s="197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</row>
    <row r="236" spans="1:41" ht="15">
      <c r="A236" s="217"/>
      <c r="B236" s="19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</row>
    <row r="237" spans="1:41" ht="15">
      <c r="A237" s="217"/>
      <c r="B237" s="19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</row>
    <row r="238" spans="1:41" ht="15">
      <c r="A238" s="217"/>
      <c r="B238" s="19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</row>
    <row r="239" spans="1:41" ht="15">
      <c r="A239" s="217"/>
      <c r="B239" s="19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</row>
    <row r="240" spans="1:41" ht="15">
      <c r="A240" s="217"/>
      <c r="B240" s="197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</row>
    <row r="241" spans="1:41" ht="15">
      <c r="A241" s="217"/>
      <c r="B241" s="19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</row>
    <row r="242" spans="1:41" ht="15">
      <c r="A242" s="217"/>
      <c r="B242" s="19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</row>
    <row r="243" spans="1:41" ht="15">
      <c r="A243" s="217"/>
      <c r="B243" s="19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</row>
    <row r="244" spans="1:41" ht="15">
      <c r="A244" s="217"/>
      <c r="B244" s="19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</row>
    <row r="245" spans="1:41" ht="15">
      <c r="A245" s="217"/>
      <c r="B245" s="19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</row>
    <row r="246" spans="1:41" ht="15">
      <c r="A246" s="217"/>
      <c r="B246" s="19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</row>
    <row r="247" spans="1:41" ht="15">
      <c r="A247" s="217"/>
      <c r="B247" s="197"/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</row>
    <row r="248" spans="1:41" ht="15">
      <c r="A248" s="217"/>
      <c r="B248" s="19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</row>
    <row r="249" spans="1:41" ht="15">
      <c r="A249" s="217"/>
      <c r="B249" s="197"/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</row>
    <row r="250" spans="1:41" ht="15">
      <c r="A250" s="217"/>
      <c r="B250" s="197"/>
      <c r="C250" s="217"/>
      <c r="D250" s="217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</row>
    <row r="251" spans="1:41" ht="15">
      <c r="A251" s="217"/>
      <c r="B251" s="19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</row>
    <row r="252" spans="1:41" ht="15">
      <c r="A252" s="217"/>
      <c r="B252" s="197"/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</row>
    <row r="253" spans="1:41" ht="15">
      <c r="A253" s="217"/>
      <c r="B253" s="19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</row>
    <row r="254" spans="1:41" ht="15">
      <c r="A254" s="217"/>
      <c r="B254" s="19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</row>
    <row r="255" spans="1:41" ht="15">
      <c r="A255" s="217"/>
      <c r="B255" s="19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</row>
    <row r="256" spans="1:41" ht="15">
      <c r="A256" s="217"/>
      <c r="B256" s="19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</row>
    <row r="257" spans="1:41" ht="15">
      <c r="A257" s="217"/>
      <c r="B257" s="197"/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</row>
    <row r="258" spans="1:41" ht="15">
      <c r="A258" s="217"/>
      <c r="B258" s="19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</row>
  </sheetData>
  <sheetProtection/>
  <mergeCells count="6">
    <mergeCell ref="A76:D76"/>
    <mergeCell ref="A78:C78"/>
    <mergeCell ref="A79:C79"/>
    <mergeCell ref="A80:D80"/>
    <mergeCell ref="A81:D81"/>
    <mergeCell ref="A82:D82"/>
  </mergeCells>
  <printOptions/>
  <pageMargins left="0.3937007874015748" right="0" top="0.2755905511811024" bottom="0.1968503937007874" header="0" footer="0"/>
  <pageSetup fitToHeight="2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78" t="s">
        <v>593</v>
      </c>
      <c r="B1" s="79"/>
      <c r="C1" s="79"/>
    </row>
    <row r="2" spans="1:3" ht="15.75">
      <c r="A2" s="78"/>
      <c r="B2" s="79"/>
      <c r="C2" s="79"/>
    </row>
    <row r="3" spans="1:3" ht="15.75">
      <c r="A3" s="79"/>
      <c r="B3" s="79"/>
      <c r="C3" s="77"/>
    </row>
    <row r="4" spans="1:3" ht="15.75">
      <c r="A4" s="80"/>
      <c r="B4" s="80"/>
      <c r="C4" s="81" t="s">
        <v>656</v>
      </c>
    </row>
    <row r="5" spans="1:3" ht="15.75">
      <c r="A5" s="82" t="s">
        <v>144</v>
      </c>
      <c r="B5" s="82" t="s">
        <v>300</v>
      </c>
      <c r="C5" s="83" t="s">
        <v>302</v>
      </c>
    </row>
    <row r="6" spans="1:3" ht="15.75">
      <c r="A6" s="84"/>
      <c r="B6" s="84" t="s">
        <v>194</v>
      </c>
      <c r="C6" s="85" t="s">
        <v>7</v>
      </c>
    </row>
    <row r="7" spans="1:3" ht="15.75">
      <c r="A7" s="385"/>
      <c r="B7" s="82"/>
      <c r="C7" s="83"/>
    </row>
    <row r="8" spans="1:3" ht="15" customHeight="1">
      <c r="A8" s="479" t="s">
        <v>653</v>
      </c>
      <c r="B8" s="480" t="s">
        <v>517</v>
      </c>
      <c r="C8" s="73">
        <v>1700</v>
      </c>
    </row>
    <row r="9" spans="1:3" ht="31.5">
      <c r="A9" s="479" t="s">
        <v>654</v>
      </c>
      <c r="B9" s="480" t="s">
        <v>517</v>
      </c>
      <c r="C9" s="73">
        <v>1700</v>
      </c>
    </row>
    <row r="10" spans="1:3" ht="31.5">
      <c r="A10" s="481" t="s">
        <v>655</v>
      </c>
      <c r="B10" s="84" t="s">
        <v>517</v>
      </c>
      <c r="C10" s="120">
        <v>1700</v>
      </c>
    </row>
    <row r="11" spans="1:3" ht="15.75">
      <c r="A11" s="86"/>
      <c r="B11" s="76"/>
      <c r="C11" s="118"/>
    </row>
    <row r="12" spans="1:3" ht="15.75">
      <c r="A12" s="86"/>
      <c r="B12" s="76"/>
      <c r="C12" s="118"/>
    </row>
    <row r="13" spans="1:3" ht="12.75">
      <c r="A13" s="482"/>
      <c r="B13" s="482"/>
      <c r="C13" s="48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8.875" defaultRowHeight="12.75"/>
  <cols>
    <col min="1" max="1" width="68.625" style="10" customWidth="1"/>
    <col min="2" max="2" width="15.375" style="10" customWidth="1"/>
    <col min="3" max="3" width="14.75390625" style="10" customWidth="1"/>
    <col min="4" max="4" width="17.875" style="10" customWidth="1"/>
    <col min="5" max="5" width="11.875" style="10" customWidth="1"/>
    <col min="6" max="16384" width="8.875" style="10" customWidth="1"/>
  </cols>
  <sheetData>
    <row r="1" ht="15.75">
      <c r="A1" s="11" t="s">
        <v>60</v>
      </c>
    </row>
    <row r="2" ht="15.75">
      <c r="A2" s="11"/>
    </row>
    <row r="3" ht="15.75">
      <c r="A3" s="11"/>
    </row>
    <row r="4" ht="15.75">
      <c r="A4" s="11"/>
    </row>
    <row r="5" spans="3:5" ht="15.75">
      <c r="C5" s="22" t="s">
        <v>1</v>
      </c>
      <c r="D5" s="20"/>
      <c r="E5" s="20"/>
    </row>
    <row r="6" spans="1:5" ht="15.75">
      <c r="A6" s="15" t="s">
        <v>30</v>
      </c>
      <c r="B6" s="13" t="s">
        <v>193</v>
      </c>
      <c r="C6" s="13" t="s">
        <v>96</v>
      </c>
      <c r="D6" s="9"/>
      <c r="E6" s="9"/>
    </row>
    <row r="7" spans="1:5" ht="15.75">
      <c r="A7" s="6"/>
      <c r="B7" s="14" t="s">
        <v>194</v>
      </c>
      <c r="C7" s="14" t="s">
        <v>151</v>
      </c>
      <c r="D7" s="9"/>
      <c r="E7" s="9"/>
    </row>
    <row r="8" spans="1:5" ht="15.75">
      <c r="A8" s="17"/>
      <c r="B8" s="7"/>
      <c r="C8" s="16" t="s">
        <v>7</v>
      </c>
      <c r="D8" s="26"/>
      <c r="E8" s="9"/>
    </row>
    <row r="9" spans="1:5" ht="15.75">
      <c r="A9" s="392" t="s">
        <v>4</v>
      </c>
      <c r="B9" s="13"/>
      <c r="C9" s="371"/>
      <c r="D9" s="21"/>
      <c r="E9" s="21"/>
    </row>
    <row r="10" spans="1:5" ht="15.75">
      <c r="A10" s="248" t="s">
        <v>430</v>
      </c>
      <c r="B10" s="132" t="s">
        <v>5</v>
      </c>
      <c r="C10" s="373">
        <v>4430.37</v>
      </c>
      <c r="D10" s="21"/>
      <c r="E10" s="21"/>
    </row>
    <row r="11" spans="1:5" ht="15.75">
      <c r="A11" s="134" t="s">
        <v>336</v>
      </c>
      <c r="B11" s="130"/>
      <c r="C11" s="374"/>
      <c r="D11" s="21"/>
      <c r="E11" s="21"/>
    </row>
    <row r="12" spans="1:5" ht="15.75">
      <c r="A12" s="123" t="s">
        <v>337</v>
      </c>
      <c r="B12" s="124" t="s">
        <v>338</v>
      </c>
      <c r="C12" s="375">
        <v>3180</v>
      </c>
      <c r="D12" s="21"/>
      <c r="E12" s="21"/>
    </row>
    <row r="13" spans="1:5" ht="15.75">
      <c r="A13" s="6" t="s">
        <v>340</v>
      </c>
      <c r="B13" s="14"/>
      <c r="C13" s="376"/>
      <c r="D13" s="21"/>
      <c r="E13" s="21"/>
    </row>
    <row r="14" spans="1:5" ht="15.75">
      <c r="A14" s="6" t="s">
        <v>339</v>
      </c>
      <c r="B14" s="14" t="s">
        <v>5</v>
      </c>
      <c r="C14" s="376">
        <v>4452</v>
      </c>
      <c r="D14" s="21"/>
      <c r="E14" s="21"/>
    </row>
    <row r="15" spans="1:5" ht="15.75">
      <c r="A15" s="131" t="s">
        <v>505</v>
      </c>
      <c r="B15" s="132" t="s">
        <v>506</v>
      </c>
      <c r="C15" s="373">
        <v>106</v>
      </c>
      <c r="D15" s="21"/>
      <c r="E15" s="20"/>
    </row>
    <row r="16" spans="1:4" ht="15.75">
      <c r="A16" s="372" t="s">
        <v>507</v>
      </c>
      <c r="B16" s="7" t="s">
        <v>428</v>
      </c>
      <c r="C16" s="377">
        <v>27.6</v>
      </c>
      <c r="D16" s="25"/>
    </row>
    <row r="17" spans="3:4" ht="15.75">
      <c r="C17" s="25"/>
      <c r="D17" s="25"/>
    </row>
    <row r="18" spans="3:4" ht="15.75">
      <c r="C18" s="25"/>
      <c r="D18" s="25"/>
    </row>
    <row r="19" spans="3:4" ht="15.75">
      <c r="C19" s="25"/>
      <c r="D19" s="25"/>
    </row>
    <row r="20" spans="3:4" ht="15.75">
      <c r="C20" s="25"/>
      <c r="D20" s="25"/>
    </row>
    <row r="21" spans="3:4" ht="15.75">
      <c r="C21" s="25"/>
      <c r="D21" s="25"/>
    </row>
    <row r="22" ht="15.75">
      <c r="D22" s="25"/>
    </row>
    <row r="23" spans="3:4" ht="15.75">
      <c r="C23" s="25"/>
      <c r="D23" s="25"/>
    </row>
    <row r="24" ht="15.75">
      <c r="D24" s="25"/>
    </row>
    <row r="25" ht="15.75">
      <c r="D25" s="25"/>
    </row>
    <row r="26" ht="15.75">
      <c r="D26" s="25"/>
    </row>
    <row r="27" ht="15.75">
      <c r="D27" s="25"/>
    </row>
    <row r="28" ht="15.75">
      <c r="D28" s="25"/>
    </row>
    <row r="29" ht="15.75">
      <c r="D29" s="25"/>
    </row>
    <row r="30" ht="15.75">
      <c r="D30" s="25"/>
    </row>
    <row r="31" ht="15.75">
      <c r="D31" s="25"/>
    </row>
    <row r="32" ht="15.75">
      <c r="D32" s="25"/>
    </row>
    <row r="33" ht="15.75">
      <c r="D33" s="25"/>
    </row>
    <row r="34" ht="15.75">
      <c r="D34" s="25"/>
    </row>
    <row r="35" ht="15.75">
      <c r="D35" s="25"/>
    </row>
    <row r="36" ht="15.75">
      <c r="D36" s="25"/>
    </row>
    <row r="37" ht="15.75">
      <c r="D37" s="25"/>
    </row>
    <row r="38" ht="15.75">
      <c r="D38" s="25"/>
    </row>
    <row r="39" ht="15.75">
      <c r="D39" s="25"/>
    </row>
    <row r="40" ht="15.75">
      <c r="D40" s="25"/>
    </row>
    <row r="41" ht="15.75">
      <c r="D41" s="25"/>
    </row>
  </sheetData>
  <sheetProtection/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22" sqref="A22:F22"/>
    </sheetView>
  </sheetViews>
  <sheetFormatPr defaultColWidth="10.625" defaultRowHeight="12.75"/>
  <cols>
    <col min="1" max="1" width="53.875" style="0" customWidth="1"/>
    <col min="2" max="3" width="11.75390625" style="0" customWidth="1"/>
    <col min="4" max="4" width="11.375" style="0" customWidth="1"/>
    <col min="5" max="5" width="10.875" style="0" customWidth="1"/>
    <col min="6" max="6" width="12.00390625" style="0" customWidth="1"/>
    <col min="7" max="248" width="9.125" style="0" customWidth="1"/>
    <col min="249" max="249" width="43.00390625" style="0" customWidth="1"/>
    <col min="250" max="251" width="11.75390625" style="0" customWidth="1"/>
    <col min="252" max="252" width="11.00390625" style="0" customWidth="1"/>
    <col min="253" max="253" width="10.625" style="0" customWidth="1"/>
    <col min="254" max="254" width="11.75390625" style="0" customWidth="1"/>
    <col min="255" max="255" width="11.25390625" style="0" customWidth="1"/>
  </cols>
  <sheetData>
    <row r="1" spans="1:6" ht="15.75">
      <c r="A1" s="11" t="s">
        <v>462</v>
      </c>
      <c r="B1" s="11"/>
      <c r="C1" s="11"/>
      <c r="D1" s="11"/>
      <c r="E1" s="11"/>
      <c r="F1" s="11"/>
    </row>
    <row r="2" spans="1:6" ht="15.75">
      <c r="A2" s="10"/>
      <c r="B2" s="10"/>
      <c r="C2" s="22"/>
      <c r="D2" s="22"/>
      <c r="E2" s="22"/>
      <c r="F2" s="22"/>
    </row>
    <row r="3" spans="1:6" ht="15.75">
      <c r="A3" s="10"/>
      <c r="B3" s="10"/>
      <c r="C3" s="10"/>
      <c r="D3" s="10"/>
      <c r="E3" s="10"/>
      <c r="F3" s="22" t="s">
        <v>133</v>
      </c>
    </row>
    <row r="4" spans="1:6" ht="15.75">
      <c r="A4" s="1"/>
      <c r="B4" s="524" t="s">
        <v>300</v>
      </c>
      <c r="C4" s="669" t="s">
        <v>463</v>
      </c>
      <c r="D4" s="670"/>
      <c r="E4" s="670"/>
      <c r="F4" s="671"/>
    </row>
    <row r="5" spans="1:6" ht="15.75">
      <c r="A5" s="67"/>
      <c r="B5" s="525" t="s">
        <v>194</v>
      </c>
      <c r="C5" s="672" t="s">
        <v>464</v>
      </c>
      <c r="D5" s="673"/>
      <c r="E5" s="673"/>
      <c r="F5" s="674"/>
    </row>
    <row r="6" spans="1:6" ht="15.75">
      <c r="A6" s="141" t="s">
        <v>290</v>
      </c>
      <c r="B6" s="525"/>
      <c r="C6" s="526" t="s">
        <v>465</v>
      </c>
      <c r="D6" s="527" t="s">
        <v>466</v>
      </c>
      <c r="E6" s="528"/>
      <c r="F6" s="529"/>
    </row>
    <row r="7" spans="1:6" ht="15.75">
      <c r="A7" s="67" t="s">
        <v>150</v>
      </c>
      <c r="B7" s="530"/>
      <c r="C7" s="526" t="s">
        <v>467</v>
      </c>
      <c r="D7" s="531" t="s">
        <v>468</v>
      </c>
      <c r="E7" s="532"/>
      <c r="F7" s="533"/>
    </row>
    <row r="8" spans="1:6" ht="15.75">
      <c r="A8" s="337"/>
      <c r="B8" s="534"/>
      <c r="C8" s="525"/>
      <c r="D8" s="535" t="s">
        <v>469</v>
      </c>
      <c r="E8" s="524" t="s">
        <v>470</v>
      </c>
      <c r="F8" s="524" t="s">
        <v>471</v>
      </c>
    </row>
    <row r="9" spans="1:6" ht="15.75">
      <c r="A9" s="338" t="s">
        <v>472</v>
      </c>
      <c r="B9" s="339"/>
      <c r="C9" s="340"/>
      <c r="D9" s="341"/>
      <c r="E9" s="341"/>
      <c r="F9" s="341"/>
    </row>
    <row r="10" spans="1:6" ht="15.75">
      <c r="A10" s="3" t="s">
        <v>473</v>
      </c>
      <c r="B10" s="4" t="s">
        <v>474</v>
      </c>
      <c r="C10" s="343">
        <v>1049</v>
      </c>
      <c r="D10" s="342">
        <f>E10+F10</f>
        <v>1643</v>
      </c>
      <c r="E10" s="342">
        <v>866</v>
      </c>
      <c r="F10" s="342">
        <v>777</v>
      </c>
    </row>
    <row r="11" spans="1:6" ht="15.75">
      <c r="A11" s="3" t="s">
        <v>475</v>
      </c>
      <c r="B11" s="4" t="s">
        <v>474</v>
      </c>
      <c r="C11" s="343">
        <v>478</v>
      </c>
      <c r="D11" s="342">
        <f aca="true" t="shared" si="0" ref="D11:D19">E11+F11</f>
        <v>778</v>
      </c>
      <c r="E11" s="342">
        <v>421</v>
      </c>
      <c r="F11" s="342">
        <v>357</v>
      </c>
    </row>
    <row r="12" spans="1:6" ht="15.75">
      <c r="A12" s="3" t="s">
        <v>476</v>
      </c>
      <c r="B12" s="4" t="s">
        <v>474</v>
      </c>
      <c r="C12" s="343">
        <v>606</v>
      </c>
      <c r="D12" s="342">
        <f t="shared" si="0"/>
        <v>832</v>
      </c>
      <c r="E12" s="342">
        <v>538</v>
      </c>
      <c r="F12" s="342">
        <v>294</v>
      </c>
    </row>
    <row r="13" spans="1:6" ht="15.75">
      <c r="A13" s="3" t="s">
        <v>906</v>
      </c>
      <c r="B13" s="4" t="s">
        <v>474</v>
      </c>
      <c r="C13" s="343">
        <v>1287</v>
      </c>
      <c r="D13" s="342">
        <f t="shared" si="0"/>
        <v>1845</v>
      </c>
      <c r="E13" s="342">
        <v>1000</v>
      </c>
      <c r="F13" s="342">
        <v>845</v>
      </c>
    </row>
    <row r="14" spans="1:6" ht="15.75">
      <c r="A14" s="3" t="s">
        <v>907</v>
      </c>
      <c r="B14" s="4" t="s">
        <v>0</v>
      </c>
      <c r="C14" s="343">
        <v>3204</v>
      </c>
      <c r="D14" s="342">
        <f t="shared" si="0"/>
        <v>4931</v>
      </c>
      <c r="E14" s="342">
        <v>2807</v>
      </c>
      <c r="F14" s="342">
        <v>2124</v>
      </c>
    </row>
    <row r="15" spans="1:6" ht="15.75">
      <c r="A15" s="3" t="s">
        <v>908</v>
      </c>
      <c r="B15" s="4" t="s">
        <v>0</v>
      </c>
      <c r="C15" s="343">
        <v>3766</v>
      </c>
      <c r="D15" s="342">
        <f t="shared" si="0"/>
        <v>5785</v>
      </c>
      <c r="E15" s="342">
        <v>3151</v>
      </c>
      <c r="F15" s="342">
        <v>2634</v>
      </c>
    </row>
    <row r="16" spans="1:6" ht="47.25">
      <c r="A16" s="400" t="s">
        <v>909</v>
      </c>
      <c r="B16" s="14" t="s">
        <v>0</v>
      </c>
      <c r="C16" s="343">
        <v>1602</v>
      </c>
      <c r="D16" s="342">
        <f t="shared" si="0"/>
        <v>2895</v>
      </c>
      <c r="E16" s="342">
        <v>1605</v>
      </c>
      <c r="F16" s="342">
        <v>1290</v>
      </c>
    </row>
    <row r="17" spans="1:6" ht="31.5">
      <c r="A17" s="400" t="s">
        <v>910</v>
      </c>
      <c r="B17" s="14" t="s">
        <v>0</v>
      </c>
      <c r="C17" s="343">
        <v>2144</v>
      </c>
      <c r="D17" s="342">
        <f t="shared" si="0"/>
        <v>3045</v>
      </c>
      <c r="E17" s="342">
        <v>1732</v>
      </c>
      <c r="F17" s="342">
        <v>1313</v>
      </c>
    </row>
    <row r="18" spans="1:6" ht="33" customHeight="1">
      <c r="A18" s="400" t="s">
        <v>911</v>
      </c>
      <c r="B18" s="14" t="s">
        <v>0</v>
      </c>
      <c r="C18" s="343">
        <v>1188</v>
      </c>
      <c r="D18" s="342">
        <f t="shared" si="0"/>
        <v>1665</v>
      </c>
      <c r="E18" s="342">
        <v>872</v>
      </c>
      <c r="F18" s="342">
        <v>793</v>
      </c>
    </row>
    <row r="19" spans="1:6" ht="19.5" customHeight="1">
      <c r="A19" s="401" t="s">
        <v>912</v>
      </c>
      <c r="B19" s="16" t="s">
        <v>474</v>
      </c>
      <c r="C19" s="345">
        <v>1171</v>
      </c>
      <c r="D19" s="344">
        <f t="shared" si="0"/>
        <v>1697</v>
      </c>
      <c r="E19" s="344">
        <v>909</v>
      </c>
      <c r="F19" s="344">
        <v>788</v>
      </c>
    </row>
    <row r="20" spans="1:6" ht="33.75" customHeight="1">
      <c r="A20" s="11" t="s">
        <v>478</v>
      </c>
      <c r="B20" s="11"/>
      <c r="C20" s="10"/>
      <c r="D20" s="398"/>
      <c r="E20" s="10"/>
      <c r="F20" s="10"/>
    </row>
    <row r="21" spans="1:6" ht="48" customHeight="1">
      <c r="A21" s="651" t="s">
        <v>644</v>
      </c>
      <c r="B21" s="651"/>
      <c r="C21" s="651"/>
      <c r="D21" s="651"/>
      <c r="E21" s="651"/>
      <c r="F21" s="651"/>
    </row>
    <row r="22" spans="1:6" ht="37.5" customHeight="1">
      <c r="A22" s="651" t="s">
        <v>553</v>
      </c>
      <c r="B22" s="651"/>
      <c r="C22" s="651"/>
      <c r="D22" s="651"/>
      <c r="E22" s="651"/>
      <c r="F22" s="651"/>
    </row>
    <row r="23" spans="1:6" ht="15.75" customHeight="1">
      <c r="A23" s="10" t="s">
        <v>645</v>
      </c>
      <c r="B23" s="441"/>
      <c r="C23" s="441"/>
      <c r="D23" s="441"/>
      <c r="E23" s="441"/>
      <c r="F23" s="441"/>
    </row>
    <row r="24" spans="1:6" ht="18" customHeight="1">
      <c r="A24" s="10" t="s">
        <v>646</v>
      </c>
      <c r="B24" s="10"/>
      <c r="C24" s="10"/>
      <c r="D24" s="10"/>
      <c r="E24" s="10"/>
      <c r="F24" s="10"/>
    </row>
    <row r="25" spans="1:6" ht="15.75">
      <c r="A25" s="10" t="s">
        <v>647</v>
      </c>
      <c r="B25" s="10"/>
      <c r="C25" s="10"/>
      <c r="D25" s="10"/>
      <c r="E25" s="10"/>
      <c r="F25" s="10"/>
    </row>
    <row r="26" spans="1:6" ht="48" customHeight="1">
      <c r="A26" s="646" t="s">
        <v>648</v>
      </c>
      <c r="B26" s="646"/>
      <c r="C26" s="646"/>
      <c r="D26" s="646"/>
      <c r="E26" s="646"/>
      <c r="F26" s="10"/>
    </row>
    <row r="27" spans="1:6" ht="49.5" customHeight="1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7" spans="1:6" ht="15.75">
      <c r="A37" s="60"/>
      <c r="B37" s="10"/>
      <c r="C37" s="20"/>
      <c r="D37" s="165"/>
      <c r="E37" s="10"/>
      <c r="F37" s="10"/>
    </row>
    <row r="38" spans="1:6" ht="15.75">
      <c r="A38" s="60"/>
      <c r="B38" s="10"/>
      <c r="C38" s="20"/>
      <c r="D38" s="165"/>
      <c r="E38" s="10"/>
      <c r="F38" s="10"/>
    </row>
    <row r="39" spans="1:6" ht="15.75">
      <c r="A39" s="60"/>
      <c r="B39" s="10"/>
      <c r="C39" s="20"/>
      <c r="D39" s="165"/>
      <c r="E39" s="10"/>
      <c r="F39" s="10"/>
    </row>
    <row r="40" spans="1:6" ht="15.75">
      <c r="A40" s="285"/>
      <c r="B40" s="278"/>
      <c r="C40" s="10"/>
      <c r="D40" s="10"/>
      <c r="F40" s="10"/>
    </row>
  </sheetData>
  <sheetProtection/>
  <mergeCells count="5">
    <mergeCell ref="C4:F4"/>
    <mergeCell ref="C5:F5"/>
    <mergeCell ref="A22:F22"/>
    <mergeCell ref="A21:F21"/>
    <mergeCell ref="A26:E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52">
      <selection activeCell="K67" sqref="K67"/>
    </sheetView>
  </sheetViews>
  <sheetFormatPr defaultColWidth="8.875" defaultRowHeight="12.75"/>
  <cols>
    <col min="1" max="1" width="3.875" style="34" customWidth="1"/>
    <col min="2" max="2" width="46.125" style="32" customWidth="1"/>
    <col min="3" max="3" width="13.25390625" style="34" customWidth="1"/>
    <col min="4" max="4" width="15.125" style="34" hidden="1" customWidth="1"/>
    <col min="5" max="5" width="13.875" style="32" hidden="1" customWidth="1"/>
    <col min="6" max="6" width="15.375" style="32" hidden="1" customWidth="1"/>
    <col min="7" max="7" width="5.375" style="32" hidden="1" customWidth="1"/>
    <col min="8" max="8" width="8.875" style="32" hidden="1" customWidth="1"/>
    <col min="9" max="9" width="12.875" style="32" hidden="1" customWidth="1"/>
    <col min="10" max="10" width="9.25390625" style="351" hidden="1" customWidth="1"/>
    <col min="11" max="11" width="12.00390625" style="352" customWidth="1"/>
    <col min="12" max="12" width="12.125" style="352" hidden="1" customWidth="1"/>
    <col min="13" max="13" width="0" style="352" hidden="1" customWidth="1"/>
    <col min="14" max="14" width="13.625" style="352" customWidth="1"/>
    <col min="15" max="15" width="0" style="352" hidden="1" customWidth="1"/>
    <col min="16" max="16" width="11.125" style="351" customWidth="1"/>
    <col min="17" max="16384" width="8.875" style="32" customWidth="1"/>
  </cols>
  <sheetData>
    <row r="1" spans="1:14" ht="12.75">
      <c r="A1" s="675" t="s">
        <v>284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</row>
    <row r="2" spans="1:14" ht="12.75">
      <c r="A2" s="675" t="s">
        <v>936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</row>
    <row r="3" spans="2:6" ht="12.75">
      <c r="B3" s="33"/>
      <c r="E3" s="35"/>
      <c r="F3" s="35"/>
    </row>
    <row r="4" spans="2:15" ht="12.75">
      <c r="B4" s="33"/>
      <c r="E4" s="35"/>
      <c r="F4" s="40"/>
      <c r="N4" s="40" t="s">
        <v>434</v>
      </c>
      <c r="O4" s="32"/>
    </row>
    <row r="5" spans="1:16" ht="12.75">
      <c r="A5" s="68"/>
      <c r="B5" s="43" t="s">
        <v>30</v>
      </c>
      <c r="C5" s="68" t="s">
        <v>300</v>
      </c>
      <c r="D5" s="43" t="s">
        <v>198</v>
      </c>
      <c r="E5" s="41" t="s">
        <v>196</v>
      </c>
      <c r="F5" s="43" t="s">
        <v>198</v>
      </c>
      <c r="G5" s="41" t="s">
        <v>196</v>
      </c>
      <c r="H5" s="43" t="s">
        <v>198</v>
      </c>
      <c r="I5" s="43" t="s">
        <v>198</v>
      </c>
      <c r="J5" s="154"/>
      <c r="K5" s="68" t="s">
        <v>198</v>
      </c>
      <c r="L5" s="289" t="s">
        <v>198</v>
      </c>
      <c r="M5" s="153" t="s">
        <v>492</v>
      </c>
      <c r="N5" s="146" t="s">
        <v>198</v>
      </c>
      <c r="O5" s="292" t="s">
        <v>492</v>
      </c>
      <c r="P5" s="43" t="s">
        <v>198</v>
      </c>
    </row>
    <row r="6" spans="1:16" ht="12.75">
      <c r="A6" s="69"/>
      <c r="B6" s="70"/>
      <c r="C6" s="69" t="s">
        <v>194</v>
      </c>
      <c r="D6" s="44" t="s">
        <v>199</v>
      </c>
      <c r="E6" s="42" t="s">
        <v>199</v>
      </c>
      <c r="F6" s="44" t="s">
        <v>199</v>
      </c>
      <c r="G6" s="42" t="s">
        <v>199</v>
      </c>
      <c r="H6" s="44" t="s">
        <v>182</v>
      </c>
      <c r="I6" s="44" t="s">
        <v>182</v>
      </c>
      <c r="J6" s="150"/>
      <c r="K6" s="69" t="s">
        <v>199</v>
      </c>
      <c r="L6" s="288" t="s">
        <v>199</v>
      </c>
      <c r="M6" s="147" t="s">
        <v>493</v>
      </c>
      <c r="N6" s="151" t="s">
        <v>182</v>
      </c>
      <c r="O6" s="293" t="s">
        <v>493</v>
      </c>
      <c r="P6" s="44" t="s">
        <v>199</v>
      </c>
    </row>
    <row r="7" spans="1:16" ht="12.75">
      <c r="A7" s="69"/>
      <c r="B7" s="70"/>
      <c r="C7" s="69"/>
      <c r="D7" s="44" t="s">
        <v>119</v>
      </c>
      <c r="E7" s="42"/>
      <c r="F7" s="44" t="s">
        <v>119</v>
      </c>
      <c r="G7" s="42" t="s">
        <v>179</v>
      </c>
      <c r="H7" s="44" t="s">
        <v>181</v>
      </c>
      <c r="I7" s="44" t="s">
        <v>181</v>
      </c>
      <c r="J7" s="150"/>
      <c r="K7" s="69" t="s">
        <v>119</v>
      </c>
      <c r="L7" s="288" t="s">
        <v>119</v>
      </c>
      <c r="M7" s="147"/>
      <c r="N7" s="151" t="s">
        <v>181</v>
      </c>
      <c r="O7" s="293"/>
      <c r="P7" s="44" t="s">
        <v>119</v>
      </c>
    </row>
    <row r="8" spans="1:16" ht="12.75">
      <c r="A8" s="69"/>
      <c r="B8" s="70"/>
      <c r="C8" s="69"/>
      <c r="D8" s="44" t="s">
        <v>8</v>
      </c>
      <c r="E8" s="42" t="s">
        <v>204</v>
      </c>
      <c r="F8" s="44"/>
      <c r="G8" s="42" t="s">
        <v>180</v>
      </c>
      <c r="H8" s="44" t="s">
        <v>99</v>
      </c>
      <c r="I8" s="44" t="s">
        <v>99</v>
      </c>
      <c r="J8" s="150"/>
      <c r="K8" s="69"/>
      <c r="L8" s="288"/>
      <c r="M8" s="147"/>
      <c r="N8" s="151" t="s">
        <v>99</v>
      </c>
      <c r="O8" s="293"/>
      <c r="P8" s="44"/>
    </row>
    <row r="9" spans="1:16" ht="12.75">
      <c r="A9" s="69"/>
      <c r="B9" s="70"/>
      <c r="C9" s="69"/>
      <c r="D9" s="287" t="s">
        <v>435</v>
      </c>
      <c r="E9" s="149"/>
      <c r="F9" s="44" t="s">
        <v>151</v>
      </c>
      <c r="G9" s="42" t="s">
        <v>151</v>
      </c>
      <c r="H9" s="44" t="s">
        <v>151</v>
      </c>
      <c r="I9" s="44" t="s">
        <v>151</v>
      </c>
      <c r="J9" s="150"/>
      <c r="K9" s="69" t="s">
        <v>151</v>
      </c>
      <c r="L9" s="288" t="s">
        <v>151</v>
      </c>
      <c r="M9" s="147" t="s">
        <v>494</v>
      </c>
      <c r="N9" s="151" t="s">
        <v>151</v>
      </c>
      <c r="O9" s="293" t="s">
        <v>494</v>
      </c>
      <c r="P9" s="44" t="s">
        <v>151</v>
      </c>
    </row>
    <row r="10" spans="1:16" ht="12.75">
      <c r="A10" s="69"/>
      <c r="B10" s="70"/>
      <c r="C10" s="69"/>
      <c r="D10" s="287"/>
      <c r="E10" s="149"/>
      <c r="F10" s="44" t="s">
        <v>7</v>
      </c>
      <c r="G10" s="536" t="s">
        <v>7</v>
      </c>
      <c r="H10" s="44" t="s">
        <v>7</v>
      </c>
      <c r="I10" s="44" t="s">
        <v>7</v>
      </c>
      <c r="J10" s="150"/>
      <c r="K10" s="69" t="s">
        <v>7</v>
      </c>
      <c r="L10" s="288" t="s">
        <v>495</v>
      </c>
      <c r="M10" s="147"/>
      <c r="N10" s="151" t="s">
        <v>7</v>
      </c>
      <c r="O10" s="293"/>
      <c r="P10" s="44" t="s">
        <v>652</v>
      </c>
    </row>
    <row r="11" spans="1:16" ht="12.75">
      <c r="A11" s="676" t="s">
        <v>542</v>
      </c>
      <c r="B11" s="677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537"/>
      <c r="P11" s="544"/>
    </row>
    <row r="12" spans="1:16" ht="30.75" customHeight="1">
      <c r="A12" s="74" t="s">
        <v>115</v>
      </c>
      <c r="B12" s="604" t="s">
        <v>823</v>
      </c>
      <c r="C12" s="599" t="s">
        <v>83</v>
      </c>
      <c r="D12" s="147"/>
      <c r="E12" s="195"/>
      <c r="F12" s="147"/>
      <c r="G12" s="62"/>
      <c r="H12" s="417"/>
      <c r="I12" s="147"/>
      <c r="J12" s="150"/>
      <c r="K12" s="147">
        <v>8416.67</v>
      </c>
      <c r="L12" s="293"/>
      <c r="M12" s="147"/>
      <c r="N12" s="147">
        <v>123.33</v>
      </c>
      <c r="O12" s="293"/>
      <c r="P12" s="560">
        <f>K12*1.2</f>
        <v>10100.003999999999</v>
      </c>
    </row>
    <row r="13" spans="1:16" ht="25.5">
      <c r="A13" s="363" t="s">
        <v>347</v>
      </c>
      <c r="B13" s="604" t="s">
        <v>824</v>
      </c>
      <c r="C13" s="549" t="s">
        <v>83</v>
      </c>
      <c r="D13" s="360"/>
      <c r="E13" s="360"/>
      <c r="F13" s="360"/>
      <c r="G13" s="600"/>
      <c r="H13" s="601"/>
      <c r="I13" s="360"/>
      <c r="J13" s="397"/>
      <c r="K13" s="360">
        <v>5833.33</v>
      </c>
      <c r="L13" s="360">
        <v>6800</v>
      </c>
      <c r="M13" s="360" t="e">
        <f>L13/J13*100-100</f>
        <v>#DIV/0!</v>
      </c>
      <c r="N13" s="360">
        <v>20.83</v>
      </c>
      <c r="O13" s="539" t="e">
        <f>N13/I13*100-100</f>
        <v>#DIV/0!</v>
      </c>
      <c r="P13" s="561">
        <f>K13*1.2</f>
        <v>6999.996</v>
      </c>
    </row>
    <row r="14" spans="1:16" ht="25.5">
      <c r="A14" s="363">
        <v>3</v>
      </c>
      <c r="B14" s="604" t="s">
        <v>825</v>
      </c>
      <c r="C14" s="549" t="s">
        <v>83</v>
      </c>
      <c r="D14" s="360"/>
      <c r="E14" s="360"/>
      <c r="F14" s="360"/>
      <c r="G14" s="600"/>
      <c r="H14" s="601"/>
      <c r="I14" s="360"/>
      <c r="J14" s="397"/>
      <c r="K14" s="360">
        <v>6666.67</v>
      </c>
      <c r="L14" s="360">
        <v>7300</v>
      </c>
      <c r="M14" s="360" t="e">
        <f>L14/J14*100-100</f>
        <v>#DIV/0!</v>
      </c>
      <c r="N14" s="360">
        <v>16.67</v>
      </c>
      <c r="O14" s="539" t="e">
        <f>N14/I14*100-100</f>
        <v>#DIV/0!</v>
      </c>
      <c r="P14" s="561">
        <f>K14*1.2</f>
        <v>8000.004</v>
      </c>
    </row>
    <row r="15" spans="1:16" ht="25.5">
      <c r="A15" s="37" t="s">
        <v>116</v>
      </c>
      <c r="B15" s="604" t="s">
        <v>826</v>
      </c>
      <c r="C15" s="549" t="s">
        <v>83</v>
      </c>
      <c r="D15" s="147"/>
      <c r="E15" s="147"/>
      <c r="F15" s="147"/>
      <c r="G15" s="39"/>
      <c r="H15" s="418"/>
      <c r="I15" s="147"/>
      <c r="J15" s="291"/>
      <c r="K15" s="147">
        <v>10416.67</v>
      </c>
      <c r="L15" s="147">
        <v>11700</v>
      </c>
      <c r="M15" s="147" t="e">
        <f>L15/J15*100-100</f>
        <v>#DIV/0!</v>
      </c>
      <c r="N15" s="147">
        <v>27.5</v>
      </c>
      <c r="O15" s="539" t="e">
        <f>N15/I15*100-100</f>
        <v>#DIV/0!</v>
      </c>
      <c r="P15" s="425">
        <f>K15*1.2</f>
        <v>12500.003999999999</v>
      </c>
    </row>
    <row r="16" spans="1:16" ht="12.75">
      <c r="A16" s="415" t="s">
        <v>117</v>
      </c>
      <c r="B16" s="608" t="s">
        <v>827</v>
      </c>
      <c r="C16" s="681" t="s">
        <v>83</v>
      </c>
      <c r="D16" s="427"/>
      <c r="E16" s="410"/>
      <c r="F16" s="410"/>
      <c r="G16" s="420"/>
      <c r="H16" s="421"/>
      <c r="I16" s="410"/>
      <c r="J16" s="416"/>
      <c r="K16" s="410"/>
      <c r="L16" s="410"/>
      <c r="M16" s="410"/>
      <c r="N16" s="410"/>
      <c r="O16" s="539"/>
      <c r="P16" s="291"/>
    </row>
    <row r="17" spans="1:16" ht="12.75">
      <c r="A17" s="37"/>
      <c r="B17" s="556" t="s">
        <v>257</v>
      </c>
      <c r="C17" s="682"/>
      <c r="D17" s="156">
        <v>8389.83</v>
      </c>
      <c r="E17" s="147">
        <v>5014.83</v>
      </c>
      <c r="F17" s="147">
        <f>D17+847.46</f>
        <v>9237.29</v>
      </c>
      <c r="G17" s="39">
        <f>F17/D17</f>
        <v>1.1010103899602257</v>
      </c>
      <c r="H17" s="418">
        <f>F17*1.18</f>
        <v>10900.0022</v>
      </c>
      <c r="I17" s="147">
        <v>29.66</v>
      </c>
      <c r="J17" s="291">
        <f>F17*1.18</f>
        <v>10900.0022</v>
      </c>
      <c r="K17" s="147">
        <v>10333.33</v>
      </c>
      <c r="L17" s="147">
        <v>11600</v>
      </c>
      <c r="M17" s="147">
        <f aca="true" t="shared" si="0" ref="M17:M32">L17/J17*100-100</f>
        <v>6.42199686895475</v>
      </c>
      <c r="N17" s="147">
        <v>31.67</v>
      </c>
      <c r="O17" s="539">
        <f>N17/I17*100-100</f>
        <v>6.7768037761294835</v>
      </c>
      <c r="P17" s="291">
        <f>K17*1.2</f>
        <v>12399.996</v>
      </c>
    </row>
    <row r="18" spans="1:16" ht="12.75">
      <c r="A18" s="422"/>
      <c r="B18" s="606" t="s">
        <v>258</v>
      </c>
      <c r="C18" s="683"/>
      <c r="D18" s="428">
        <v>7457.63</v>
      </c>
      <c r="E18" s="355">
        <v>5042.37</v>
      </c>
      <c r="F18" s="355">
        <f>D18+847.456</f>
        <v>8305.086</v>
      </c>
      <c r="G18" s="423">
        <f>F18/D18</f>
        <v>1.1136361015496878</v>
      </c>
      <c r="H18" s="424">
        <f>F18*1.18</f>
        <v>9800.001479999999</v>
      </c>
      <c r="I18" s="355">
        <v>29.66</v>
      </c>
      <c r="J18" s="425">
        <f>F18*1.18</f>
        <v>9800.001479999999</v>
      </c>
      <c r="K18" s="355">
        <v>9250</v>
      </c>
      <c r="L18" s="355">
        <v>10400</v>
      </c>
      <c r="M18" s="355">
        <f t="shared" si="0"/>
        <v>6.122432952938709</v>
      </c>
      <c r="N18" s="355">
        <v>31.67</v>
      </c>
      <c r="O18" s="539">
        <f>N18/I18*100-100</f>
        <v>6.7768037761294835</v>
      </c>
      <c r="P18" s="291">
        <f>K18*1.2</f>
        <v>11100</v>
      </c>
    </row>
    <row r="19" spans="1:16" ht="25.5">
      <c r="A19" s="415" t="s">
        <v>264</v>
      </c>
      <c r="B19" s="604" t="s">
        <v>828</v>
      </c>
      <c r="C19" s="549" t="s">
        <v>83</v>
      </c>
      <c r="D19" s="410"/>
      <c r="E19" s="410"/>
      <c r="F19" s="410"/>
      <c r="G19" s="420"/>
      <c r="H19" s="421"/>
      <c r="I19" s="410"/>
      <c r="J19" s="416"/>
      <c r="K19" s="355">
        <v>7750</v>
      </c>
      <c r="L19" s="355">
        <v>8600</v>
      </c>
      <c r="M19" s="355" t="e">
        <f t="shared" si="0"/>
        <v>#DIV/0!</v>
      </c>
      <c r="N19" s="355">
        <v>27.5</v>
      </c>
      <c r="O19" s="539" t="e">
        <f>N19/I19*100-100</f>
        <v>#DIV/0!</v>
      </c>
      <c r="P19" s="397">
        <v>9300</v>
      </c>
    </row>
    <row r="20" spans="1:16" ht="33.75" customHeight="1">
      <c r="A20" s="363" t="s">
        <v>221</v>
      </c>
      <c r="B20" s="604" t="s">
        <v>829</v>
      </c>
      <c r="C20" s="549" t="s">
        <v>83</v>
      </c>
      <c r="D20" s="602"/>
      <c r="E20" s="360"/>
      <c r="F20" s="360"/>
      <c r="G20" s="600"/>
      <c r="H20" s="601"/>
      <c r="I20" s="360"/>
      <c r="J20" s="397"/>
      <c r="K20" s="360">
        <v>5250</v>
      </c>
      <c r="L20" s="360">
        <v>5600</v>
      </c>
      <c r="M20" s="360" t="e">
        <f t="shared" si="0"/>
        <v>#DIV/0!</v>
      </c>
      <c r="N20" s="360"/>
      <c r="O20" s="539"/>
      <c r="P20" s="397">
        <f aca="true" t="shared" si="1" ref="P20:P32">K20*1.2</f>
        <v>6300</v>
      </c>
    </row>
    <row r="21" spans="1:16" ht="25.5">
      <c r="A21" s="37" t="s">
        <v>222</v>
      </c>
      <c r="B21" s="604" t="s">
        <v>830</v>
      </c>
      <c r="C21" s="555" t="s">
        <v>83</v>
      </c>
      <c r="D21" s="147"/>
      <c r="E21" s="147"/>
      <c r="F21" s="147"/>
      <c r="G21" s="39"/>
      <c r="H21" s="418"/>
      <c r="I21" s="147"/>
      <c r="J21" s="291"/>
      <c r="K21" s="147">
        <v>5750</v>
      </c>
      <c r="L21" s="147">
        <v>6200</v>
      </c>
      <c r="M21" s="147" t="e">
        <f t="shared" si="0"/>
        <v>#DIV/0!</v>
      </c>
      <c r="N21" s="147"/>
      <c r="O21" s="603"/>
      <c r="P21" s="291">
        <f t="shared" si="1"/>
        <v>6900</v>
      </c>
    </row>
    <row r="22" spans="1:16" ht="25.5">
      <c r="A22" s="363" t="s">
        <v>223</v>
      </c>
      <c r="B22" s="604" t="s">
        <v>831</v>
      </c>
      <c r="C22" s="549" t="s">
        <v>83</v>
      </c>
      <c r="D22" s="360"/>
      <c r="E22" s="360"/>
      <c r="F22" s="360"/>
      <c r="G22" s="600"/>
      <c r="H22" s="601"/>
      <c r="I22" s="360"/>
      <c r="J22" s="397"/>
      <c r="K22" s="360">
        <v>6666.67</v>
      </c>
      <c r="L22" s="360">
        <v>7300</v>
      </c>
      <c r="M22" s="360" t="e">
        <f t="shared" si="0"/>
        <v>#DIV/0!</v>
      </c>
      <c r="N22" s="360">
        <v>27.5</v>
      </c>
      <c r="O22" s="539" t="e">
        <f>N22/I22*100-100</f>
        <v>#DIV/0!</v>
      </c>
      <c r="P22" s="397">
        <f t="shared" si="1"/>
        <v>8000.004</v>
      </c>
    </row>
    <row r="23" spans="1:16" ht="25.5">
      <c r="A23" s="363" t="s">
        <v>224</v>
      </c>
      <c r="B23" s="605" t="s">
        <v>832</v>
      </c>
      <c r="C23" s="549" t="s">
        <v>83</v>
      </c>
      <c r="D23" s="360"/>
      <c r="E23" s="360"/>
      <c r="F23" s="360"/>
      <c r="G23" s="600"/>
      <c r="H23" s="601"/>
      <c r="I23" s="360"/>
      <c r="J23" s="397"/>
      <c r="K23" s="360">
        <v>9833.33</v>
      </c>
      <c r="L23" s="360">
        <v>11100</v>
      </c>
      <c r="M23" s="360" t="e">
        <f t="shared" si="0"/>
        <v>#DIV/0!</v>
      </c>
      <c r="N23" s="360">
        <v>27.5</v>
      </c>
      <c r="O23" s="539" t="e">
        <f>N23/I23*100-100</f>
        <v>#DIV/0!</v>
      </c>
      <c r="P23" s="397">
        <f t="shared" si="1"/>
        <v>11799.996</v>
      </c>
    </row>
    <row r="24" spans="1:16" ht="25.5">
      <c r="A24" s="37" t="s">
        <v>225</v>
      </c>
      <c r="B24" s="607" t="s">
        <v>833</v>
      </c>
      <c r="C24" s="599" t="s">
        <v>83</v>
      </c>
      <c r="D24" s="147"/>
      <c r="E24" s="147"/>
      <c r="F24" s="147"/>
      <c r="G24" s="39"/>
      <c r="H24" s="418"/>
      <c r="I24" s="147"/>
      <c r="J24" s="291"/>
      <c r="K24" s="147">
        <v>6666.67</v>
      </c>
      <c r="L24" s="147">
        <v>7300</v>
      </c>
      <c r="M24" s="147" t="e">
        <f t="shared" si="0"/>
        <v>#DIV/0!</v>
      </c>
      <c r="N24" s="147">
        <v>27.5</v>
      </c>
      <c r="O24" s="293" t="e">
        <f>N24/I24*100-100</f>
        <v>#DIV/0!</v>
      </c>
      <c r="P24" s="291">
        <f t="shared" si="1"/>
        <v>8000.004</v>
      </c>
    </row>
    <row r="25" spans="1:16" ht="25.5">
      <c r="A25" s="363" t="s">
        <v>226</v>
      </c>
      <c r="B25" s="604" t="s">
        <v>834</v>
      </c>
      <c r="C25" s="549" t="s">
        <v>83</v>
      </c>
      <c r="D25" s="360"/>
      <c r="E25" s="360"/>
      <c r="F25" s="360"/>
      <c r="G25" s="600"/>
      <c r="H25" s="601"/>
      <c r="I25" s="360"/>
      <c r="J25" s="397"/>
      <c r="K25" s="360">
        <v>9666.67</v>
      </c>
      <c r="L25" s="360">
        <v>10900</v>
      </c>
      <c r="M25" s="360" t="e">
        <f t="shared" si="0"/>
        <v>#DIV/0!</v>
      </c>
      <c r="N25" s="360">
        <v>27.5</v>
      </c>
      <c r="O25" s="539" t="e">
        <f>N25/I25*100-100</f>
        <v>#DIV/0!</v>
      </c>
      <c r="P25" s="397">
        <f t="shared" si="1"/>
        <v>11600.003999999999</v>
      </c>
    </row>
    <row r="26" spans="1:16" ht="25.5">
      <c r="A26" s="37" t="s">
        <v>342</v>
      </c>
      <c r="B26" s="607" t="s">
        <v>835</v>
      </c>
      <c r="C26" s="599" t="s">
        <v>83</v>
      </c>
      <c r="D26" s="147"/>
      <c r="E26" s="147"/>
      <c r="F26" s="147"/>
      <c r="G26" s="39"/>
      <c r="H26" s="418"/>
      <c r="I26" s="147"/>
      <c r="J26" s="291"/>
      <c r="K26" s="147">
        <v>9416.67</v>
      </c>
      <c r="L26" s="147">
        <v>10600</v>
      </c>
      <c r="M26" s="147" t="e">
        <f t="shared" si="0"/>
        <v>#DIV/0!</v>
      </c>
      <c r="N26" s="147">
        <v>27.5</v>
      </c>
      <c r="O26" s="293" t="e">
        <f>N26/I26*100-100</f>
        <v>#DIV/0!</v>
      </c>
      <c r="P26" s="291">
        <f t="shared" si="1"/>
        <v>11300.003999999999</v>
      </c>
    </row>
    <row r="27" spans="1:16" ht="25.5">
      <c r="A27" s="363" t="s">
        <v>261</v>
      </c>
      <c r="B27" s="604" t="s">
        <v>836</v>
      </c>
      <c r="C27" s="549" t="s">
        <v>83</v>
      </c>
      <c r="D27" s="360"/>
      <c r="E27" s="360"/>
      <c r="F27" s="360"/>
      <c r="G27" s="600"/>
      <c r="H27" s="601"/>
      <c r="I27" s="360"/>
      <c r="J27" s="397"/>
      <c r="K27" s="360">
        <v>5750</v>
      </c>
      <c r="L27" s="360">
        <v>6200</v>
      </c>
      <c r="M27" s="360" t="e">
        <f t="shared" si="0"/>
        <v>#DIV/0!</v>
      </c>
      <c r="N27" s="360"/>
      <c r="O27" s="539"/>
      <c r="P27" s="397">
        <f t="shared" si="1"/>
        <v>6900</v>
      </c>
    </row>
    <row r="28" spans="1:16" ht="25.5">
      <c r="A28" s="37" t="s">
        <v>281</v>
      </c>
      <c r="B28" s="606" t="s">
        <v>837</v>
      </c>
      <c r="C28" s="549" t="s">
        <v>83</v>
      </c>
      <c r="D28" s="147"/>
      <c r="E28" s="147"/>
      <c r="F28" s="147"/>
      <c r="G28" s="39"/>
      <c r="H28" s="418"/>
      <c r="I28" s="147"/>
      <c r="J28" s="291"/>
      <c r="K28" s="355">
        <v>9416.67</v>
      </c>
      <c r="L28" s="355">
        <v>10600</v>
      </c>
      <c r="M28" s="355" t="e">
        <f t="shared" si="0"/>
        <v>#DIV/0!</v>
      </c>
      <c r="N28" s="355">
        <v>50</v>
      </c>
      <c r="O28" s="539" t="e">
        <f>N28/I28*100-100</f>
        <v>#DIV/0!</v>
      </c>
      <c r="P28" s="425">
        <f t="shared" si="1"/>
        <v>11300.003999999999</v>
      </c>
    </row>
    <row r="29" spans="1:16" ht="25.5">
      <c r="A29" s="415" t="s">
        <v>282</v>
      </c>
      <c r="B29" s="608" t="s">
        <v>838</v>
      </c>
      <c r="C29" s="555" t="s">
        <v>83</v>
      </c>
      <c r="D29" s="410"/>
      <c r="E29" s="410"/>
      <c r="F29" s="410"/>
      <c r="G29" s="420"/>
      <c r="H29" s="421"/>
      <c r="I29" s="410"/>
      <c r="J29" s="416"/>
      <c r="K29" s="147">
        <v>12166.67</v>
      </c>
      <c r="L29" s="147">
        <v>13800</v>
      </c>
      <c r="M29" s="147" t="e">
        <f t="shared" si="0"/>
        <v>#DIV/0!</v>
      </c>
      <c r="N29" s="147">
        <v>30</v>
      </c>
      <c r="O29" s="603" t="e">
        <f>N29/I29*100-100</f>
        <v>#DIV/0!</v>
      </c>
      <c r="P29" s="291">
        <f t="shared" si="1"/>
        <v>14600.003999999999</v>
      </c>
    </row>
    <row r="30" spans="1:16" ht="25.5">
      <c r="A30" s="363" t="s">
        <v>283</v>
      </c>
      <c r="B30" s="604" t="s">
        <v>839</v>
      </c>
      <c r="C30" s="549" t="s">
        <v>83</v>
      </c>
      <c r="D30" s="360"/>
      <c r="E30" s="360"/>
      <c r="F30" s="360"/>
      <c r="G30" s="600"/>
      <c r="H30" s="601"/>
      <c r="I30" s="360"/>
      <c r="J30" s="397"/>
      <c r="K30" s="360">
        <v>7500</v>
      </c>
      <c r="L30" s="360">
        <v>8300</v>
      </c>
      <c r="M30" s="360" t="e">
        <f t="shared" si="0"/>
        <v>#DIV/0!</v>
      </c>
      <c r="N30" s="360">
        <v>26.67</v>
      </c>
      <c r="O30" s="539" t="e">
        <f>N30/I30*100-100</f>
        <v>#DIV/0!</v>
      </c>
      <c r="P30" s="397">
        <f t="shared" si="1"/>
        <v>9000</v>
      </c>
    </row>
    <row r="31" spans="1:16" ht="25.5">
      <c r="A31" s="363" t="s">
        <v>285</v>
      </c>
      <c r="B31" s="604" t="s">
        <v>840</v>
      </c>
      <c r="C31" s="549" t="s">
        <v>83</v>
      </c>
      <c r="D31" s="360"/>
      <c r="E31" s="360"/>
      <c r="F31" s="360"/>
      <c r="G31" s="600"/>
      <c r="H31" s="601"/>
      <c r="I31" s="360"/>
      <c r="J31" s="397"/>
      <c r="K31" s="360">
        <v>11250</v>
      </c>
      <c r="L31" s="360">
        <v>12700</v>
      </c>
      <c r="M31" s="360" t="e">
        <f t="shared" si="0"/>
        <v>#DIV/0!</v>
      </c>
      <c r="N31" s="360">
        <v>27.5</v>
      </c>
      <c r="O31" s="539" t="e">
        <f>N31/I31*100-100</f>
        <v>#DIV/0!</v>
      </c>
      <c r="P31" s="397">
        <f t="shared" si="1"/>
        <v>13500</v>
      </c>
    </row>
    <row r="32" spans="1:16" ht="25.5">
      <c r="A32" s="37" t="s">
        <v>286</v>
      </c>
      <c r="B32" s="606" t="s">
        <v>841</v>
      </c>
      <c r="C32" s="549" t="s">
        <v>83</v>
      </c>
      <c r="D32" s="147"/>
      <c r="E32" s="147"/>
      <c r="F32" s="147"/>
      <c r="G32" s="39"/>
      <c r="H32" s="418"/>
      <c r="I32" s="147"/>
      <c r="J32" s="291"/>
      <c r="K32" s="355">
        <v>9416.67</v>
      </c>
      <c r="L32" s="355">
        <v>10600</v>
      </c>
      <c r="M32" s="355" t="e">
        <f t="shared" si="0"/>
        <v>#DIV/0!</v>
      </c>
      <c r="N32" s="355">
        <v>27.5</v>
      </c>
      <c r="O32" s="539" t="e">
        <f>N32/I32*100-100</f>
        <v>#DIV/0!</v>
      </c>
      <c r="P32" s="291">
        <f t="shared" si="1"/>
        <v>11300.003999999999</v>
      </c>
    </row>
    <row r="33" spans="1:16" ht="12.75">
      <c r="A33" s="415" t="s">
        <v>287</v>
      </c>
      <c r="B33" s="426" t="s">
        <v>842</v>
      </c>
      <c r="C33" s="681" t="s">
        <v>83</v>
      </c>
      <c r="D33" s="410"/>
      <c r="E33" s="410"/>
      <c r="F33" s="410"/>
      <c r="G33" s="420"/>
      <c r="H33" s="421"/>
      <c r="I33" s="410"/>
      <c r="J33" s="416"/>
      <c r="K33" s="410"/>
      <c r="L33" s="410"/>
      <c r="M33" s="410"/>
      <c r="N33" s="410"/>
      <c r="O33" s="360"/>
      <c r="P33" s="416"/>
    </row>
    <row r="34" spans="1:16" ht="12.75">
      <c r="A34" s="37"/>
      <c r="B34" s="556" t="s">
        <v>233</v>
      </c>
      <c r="C34" s="682"/>
      <c r="D34" s="147">
        <v>9322.037627118645</v>
      </c>
      <c r="E34" s="147">
        <v>11677.97</v>
      </c>
      <c r="F34" s="147">
        <f>D34+847.45</f>
        <v>10169.487627118646</v>
      </c>
      <c r="G34" s="39">
        <f aca="true" t="shared" si="2" ref="G34:G48">F34/D34</f>
        <v>1.0909082363639782</v>
      </c>
      <c r="H34" s="418">
        <f aca="true" t="shared" si="3" ref="H34:H48">F34*1.18</f>
        <v>11999.995400000002</v>
      </c>
      <c r="I34" s="147">
        <v>25.42</v>
      </c>
      <c r="J34" s="291">
        <f>F34*1.18</f>
        <v>11999.995400000002</v>
      </c>
      <c r="K34" s="147">
        <v>11250</v>
      </c>
      <c r="L34" s="147">
        <v>12700</v>
      </c>
      <c r="M34" s="147">
        <f>L34/J34*100-100</f>
        <v>5.833373902793326</v>
      </c>
      <c r="N34" s="147">
        <v>27.5</v>
      </c>
      <c r="O34" s="360">
        <f aca="true" t="shared" si="4" ref="O34:O40">N34/I34*100-100</f>
        <v>8.182533438237598</v>
      </c>
      <c r="P34" s="291">
        <f aca="true" t="shared" si="5" ref="P34:P73">K34*1.2</f>
        <v>13500</v>
      </c>
    </row>
    <row r="35" spans="1:16" ht="12.75">
      <c r="A35" s="37"/>
      <c r="B35" s="556" t="s">
        <v>234</v>
      </c>
      <c r="C35" s="682"/>
      <c r="D35" s="147">
        <v>8474.577627118644</v>
      </c>
      <c r="E35" s="147">
        <v>10423.73</v>
      </c>
      <c r="F35" s="147">
        <f>D35+847.46</f>
        <v>9322.037627118643</v>
      </c>
      <c r="G35" s="39">
        <f t="shared" si="2"/>
        <v>1.1000002639999578</v>
      </c>
      <c r="H35" s="418">
        <f t="shared" si="3"/>
        <v>11000.004399999998</v>
      </c>
      <c r="I35" s="147">
        <v>25.42</v>
      </c>
      <c r="J35" s="291">
        <f>F35*1.18</f>
        <v>11000.004399999998</v>
      </c>
      <c r="K35" s="147">
        <v>10416.67</v>
      </c>
      <c r="L35" s="147">
        <v>11700</v>
      </c>
      <c r="M35" s="147">
        <f>L35/J35*100-100</f>
        <v>6.363593818198865</v>
      </c>
      <c r="N35" s="147">
        <v>27.5</v>
      </c>
      <c r="O35" s="360">
        <f t="shared" si="4"/>
        <v>8.182533438237598</v>
      </c>
      <c r="P35" s="291">
        <f t="shared" si="5"/>
        <v>12500.003999999999</v>
      </c>
    </row>
    <row r="36" spans="1:16" ht="12.75">
      <c r="A36" s="422"/>
      <c r="B36" s="553" t="s">
        <v>148</v>
      </c>
      <c r="C36" s="683"/>
      <c r="D36" s="355">
        <v>5932.207627118644</v>
      </c>
      <c r="E36" s="355">
        <v>3813.56</v>
      </c>
      <c r="F36" s="355">
        <f>D36+847.45</f>
        <v>6779.657627118644</v>
      </c>
      <c r="G36" s="423">
        <f t="shared" si="2"/>
        <v>1.142855755103032</v>
      </c>
      <c r="H36" s="424">
        <f t="shared" si="3"/>
        <v>7999.995999999999</v>
      </c>
      <c r="I36" s="355">
        <v>25.42</v>
      </c>
      <c r="J36" s="425">
        <f>F36*1.18</f>
        <v>7999.995999999999</v>
      </c>
      <c r="K36" s="355">
        <v>7666.67</v>
      </c>
      <c r="L36" s="355">
        <v>8500</v>
      </c>
      <c r="M36" s="355">
        <f>L36/J36*100-100</f>
        <v>6.250053125026582</v>
      </c>
      <c r="N36" s="355">
        <v>27.5</v>
      </c>
      <c r="O36" s="360">
        <f t="shared" si="4"/>
        <v>8.182533438237598</v>
      </c>
      <c r="P36" s="425">
        <f t="shared" si="5"/>
        <v>9200.003999999999</v>
      </c>
    </row>
    <row r="37" spans="1:16" ht="38.25">
      <c r="A37" s="37" t="s">
        <v>288</v>
      </c>
      <c r="B37" s="607" t="s">
        <v>843</v>
      </c>
      <c r="C37" s="555" t="s">
        <v>83</v>
      </c>
      <c r="D37" s="147"/>
      <c r="E37" s="147"/>
      <c r="F37" s="147"/>
      <c r="G37" s="39"/>
      <c r="H37" s="418"/>
      <c r="I37" s="147"/>
      <c r="J37" s="291"/>
      <c r="K37" s="147">
        <v>9000</v>
      </c>
      <c r="L37" s="147">
        <v>10100</v>
      </c>
      <c r="M37" s="147" t="e">
        <f aca="true" t="shared" si="6" ref="M37:M44">L37/J37*100-100</f>
        <v>#DIV/0!</v>
      </c>
      <c r="N37" s="147">
        <v>27.5</v>
      </c>
      <c r="O37" s="603" t="e">
        <f t="shared" si="4"/>
        <v>#DIV/0!</v>
      </c>
      <c r="P37" s="291">
        <f t="shared" si="5"/>
        <v>10800</v>
      </c>
    </row>
    <row r="38" spans="1:16" ht="38.25">
      <c r="A38" s="363" t="s">
        <v>146</v>
      </c>
      <c r="B38" s="604" t="s">
        <v>844</v>
      </c>
      <c r="C38" s="549" t="s">
        <v>83</v>
      </c>
      <c r="D38" s="360"/>
      <c r="E38" s="360"/>
      <c r="F38" s="360"/>
      <c r="G38" s="600"/>
      <c r="H38" s="601"/>
      <c r="I38" s="360"/>
      <c r="J38" s="397"/>
      <c r="K38" s="360">
        <v>10250</v>
      </c>
      <c r="L38" s="360">
        <v>10600</v>
      </c>
      <c r="M38" s="360" t="e">
        <f t="shared" si="6"/>
        <v>#DIV/0!</v>
      </c>
      <c r="N38" s="360">
        <v>34.17</v>
      </c>
      <c r="O38" s="539" t="e">
        <f t="shared" si="4"/>
        <v>#DIV/0!</v>
      </c>
      <c r="P38" s="397">
        <f t="shared" si="5"/>
        <v>12300</v>
      </c>
    </row>
    <row r="39" spans="1:16" ht="25.5">
      <c r="A39" s="37" t="s">
        <v>120</v>
      </c>
      <c r="B39" s="607" t="s">
        <v>845</v>
      </c>
      <c r="C39" s="555" t="s">
        <v>83</v>
      </c>
      <c r="D39" s="147"/>
      <c r="E39" s="147"/>
      <c r="F39" s="147"/>
      <c r="G39" s="39"/>
      <c r="H39" s="418"/>
      <c r="I39" s="147"/>
      <c r="J39" s="291"/>
      <c r="K39" s="147">
        <v>11333.33</v>
      </c>
      <c r="L39" s="147">
        <v>12800</v>
      </c>
      <c r="M39" s="147" t="e">
        <f t="shared" si="6"/>
        <v>#DIV/0!</v>
      </c>
      <c r="N39" s="147">
        <v>27.5</v>
      </c>
      <c r="O39" s="603" t="e">
        <f t="shared" si="4"/>
        <v>#DIV/0!</v>
      </c>
      <c r="P39" s="291">
        <f t="shared" si="5"/>
        <v>13599.996</v>
      </c>
    </row>
    <row r="40" spans="1:16" ht="25.5">
      <c r="A40" s="363" t="s">
        <v>121</v>
      </c>
      <c r="B40" s="604" t="s">
        <v>846</v>
      </c>
      <c r="C40" s="549" t="s">
        <v>83</v>
      </c>
      <c r="D40" s="360"/>
      <c r="E40" s="360"/>
      <c r="F40" s="360"/>
      <c r="G40" s="600"/>
      <c r="H40" s="601"/>
      <c r="I40" s="360"/>
      <c r="J40" s="397"/>
      <c r="K40" s="360">
        <v>8500</v>
      </c>
      <c r="L40" s="360">
        <v>9500</v>
      </c>
      <c r="M40" s="360" t="e">
        <f t="shared" si="6"/>
        <v>#DIV/0!</v>
      </c>
      <c r="N40" s="360">
        <v>27.5</v>
      </c>
      <c r="O40" s="539" t="e">
        <f t="shared" si="4"/>
        <v>#DIV/0!</v>
      </c>
      <c r="P40" s="397">
        <f t="shared" si="5"/>
        <v>10200</v>
      </c>
    </row>
    <row r="41" spans="1:16" ht="25.5">
      <c r="A41" s="37" t="s">
        <v>122</v>
      </c>
      <c r="B41" s="607" t="s">
        <v>100</v>
      </c>
      <c r="C41" s="555" t="s">
        <v>83</v>
      </c>
      <c r="D41" s="147"/>
      <c r="E41" s="147"/>
      <c r="F41" s="147"/>
      <c r="G41" s="39"/>
      <c r="H41" s="418"/>
      <c r="I41" s="147"/>
      <c r="J41" s="291"/>
      <c r="K41" s="147">
        <v>5250</v>
      </c>
      <c r="L41" s="147">
        <v>5600</v>
      </c>
      <c r="M41" s="147" t="e">
        <f t="shared" si="6"/>
        <v>#DIV/0!</v>
      </c>
      <c r="N41" s="147"/>
      <c r="O41" s="603"/>
      <c r="P41" s="291">
        <f t="shared" si="5"/>
        <v>6300</v>
      </c>
    </row>
    <row r="42" spans="1:16" ht="25.5">
      <c r="A42" s="363" t="s">
        <v>123</v>
      </c>
      <c r="B42" s="604" t="s">
        <v>291</v>
      </c>
      <c r="C42" s="549" t="s">
        <v>83</v>
      </c>
      <c r="D42" s="360"/>
      <c r="E42" s="397"/>
      <c r="F42" s="360"/>
      <c r="G42" s="600"/>
      <c r="H42" s="601"/>
      <c r="I42" s="360"/>
      <c r="J42" s="397"/>
      <c r="K42" s="360">
        <v>4833.33</v>
      </c>
      <c r="L42" s="360">
        <v>5200</v>
      </c>
      <c r="M42" s="360" t="e">
        <f t="shared" si="6"/>
        <v>#DIV/0!</v>
      </c>
      <c r="N42" s="360">
        <v>56.67</v>
      </c>
      <c r="O42" s="539" t="e">
        <f>N42/I42*100-100</f>
        <v>#DIV/0!</v>
      </c>
      <c r="P42" s="397">
        <f t="shared" si="5"/>
        <v>5799.996</v>
      </c>
    </row>
    <row r="43" spans="1:16" ht="25.5">
      <c r="A43" s="415" t="s">
        <v>124</v>
      </c>
      <c r="B43" s="604" t="s">
        <v>31</v>
      </c>
      <c r="C43" s="549" t="s">
        <v>83</v>
      </c>
      <c r="D43" s="410"/>
      <c r="E43" s="414"/>
      <c r="F43" s="410"/>
      <c r="G43" s="420"/>
      <c r="H43" s="421"/>
      <c r="I43" s="415"/>
      <c r="J43" s="416"/>
      <c r="K43" s="355">
        <v>4750</v>
      </c>
      <c r="L43" s="355">
        <v>5100</v>
      </c>
      <c r="M43" s="355" t="e">
        <f t="shared" si="6"/>
        <v>#DIV/0!</v>
      </c>
      <c r="N43" s="147">
        <v>56.67</v>
      </c>
      <c r="O43" s="603" t="e">
        <f>N43/I43*100-100</f>
        <v>#DIV/0!</v>
      </c>
      <c r="P43" s="291">
        <f t="shared" si="5"/>
        <v>5700</v>
      </c>
    </row>
    <row r="44" spans="1:16" ht="25.5">
      <c r="A44" s="415" t="s">
        <v>125</v>
      </c>
      <c r="B44" s="604" t="s">
        <v>847</v>
      </c>
      <c r="C44" s="549" t="s">
        <v>83</v>
      </c>
      <c r="D44" s="410"/>
      <c r="E44" s="414"/>
      <c r="F44" s="410"/>
      <c r="G44" s="420"/>
      <c r="H44" s="421"/>
      <c r="I44" s="414"/>
      <c r="J44" s="416"/>
      <c r="K44" s="355">
        <v>6750</v>
      </c>
      <c r="L44" s="355">
        <v>7400</v>
      </c>
      <c r="M44" s="355" t="e">
        <f t="shared" si="6"/>
        <v>#DIV/0!</v>
      </c>
      <c r="N44" s="360"/>
      <c r="O44" s="539"/>
      <c r="P44" s="397">
        <f t="shared" si="5"/>
        <v>8100</v>
      </c>
    </row>
    <row r="45" spans="1:16" ht="25.5">
      <c r="A45" s="415" t="s">
        <v>126</v>
      </c>
      <c r="B45" s="604" t="s">
        <v>848</v>
      </c>
      <c r="C45" s="549" t="s">
        <v>83</v>
      </c>
      <c r="D45" s="410">
        <f>6000/1.18</f>
        <v>5084.745762711865</v>
      </c>
      <c r="E45" s="414"/>
      <c r="F45" s="410">
        <f>D45+847.46</f>
        <v>5932.205762711865</v>
      </c>
      <c r="G45" s="420">
        <f t="shared" si="2"/>
        <v>1.1666671333333334</v>
      </c>
      <c r="H45" s="421">
        <f t="shared" si="3"/>
        <v>7000.0028</v>
      </c>
      <c r="I45" s="414"/>
      <c r="J45" s="416">
        <f>F45*1.18</f>
        <v>7000.0028</v>
      </c>
      <c r="K45" s="355">
        <v>6750</v>
      </c>
      <c r="L45" s="355"/>
      <c r="M45" s="355"/>
      <c r="N45" s="355"/>
      <c r="O45" s="539"/>
      <c r="P45" s="291">
        <f t="shared" si="5"/>
        <v>8100</v>
      </c>
    </row>
    <row r="46" spans="1:16" ht="25.5">
      <c r="A46" s="415" t="s">
        <v>127</v>
      </c>
      <c r="B46" s="608" t="s">
        <v>849</v>
      </c>
      <c r="C46" s="555" t="s">
        <v>83</v>
      </c>
      <c r="D46" s="427">
        <f>7000/1.18</f>
        <v>5932.203389830509</v>
      </c>
      <c r="E46" s="414"/>
      <c r="F46" s="410">
        <f>D46+847.46</f>
        <v>6779.663389830509</v>
      </c>
      <c r="G46" s="420">
        <f t="shared" si="2"/>
        <v>1.1428575428571428</v>
      </c>
      <c r="H46" s="421">
        <f t="shared" si="3"/>
        <v>8000.0028</v>
      </c>
      <c r="I46" s="414"/>
      <c r="J46" s="416">
        <f>F46*1.18</f>
        <v>8000.0028</v>
      </c>
      <c r="K46" s="147">
        <v>7666.67</v>
      </c>
      <c r="L46" s="147"/>
      <c r="M46" s="147"/>
      <c r="N46" s="147"/>
      <c r="O46" s="603"/>
      <c r="P46" s="397">
        <f t="shared" si="5"/>
        <v>9200.003999999999</v>
      </c>
    </row>
    <row r="47" spans="1:16" ht="25.5">
      <c r="A47" s="363" t="s">
        <v>128</v>
      </c>
      <c r="B47" s="604" t="s">
        <v>850</v>
      </c>
      <c r="C47" s="549" t="s">
        <v>83</v>
      </c>
      <c r="D47" s="360">
        <v>4237.29</v>
      </c>
      <c r="E47" s="360">
        <v>4661.02</v>
      </c>
      <c r="F47" s="358">
        <f>D47+847.46-169.5</f>
        <v>4915.25</v>
      </c>
      <c r="G47" s="600">
        <f t="shared" si="2"/>
        <v>1.1599984896006645</v>
      </c>
      <c r="H47" s="601">
        <f t="shared" si="3"/>
        <v>5799.995</v>
      </c>
      <c r="I47" s="361"/>
      <c r="J47" s="397">
        <f>F47*1.18</f>
        <v>5799.995</v>
      </c>
      <c r="K47" s="360">
        <v>5750</v>
      </c>
      <c r="L47" s="360"/>
      <c r="M47" s="360"/>
      <c r="N47" s="360"/>
      <c r="O47" s="539"/>
      <c r="P47" s="397">
        <f t="shared" si="5"/>
        <v>6900</v>
      </c>
    </row>
    <row r="48" spans="1:16" ht="25.5">
      <c r="A48" s="37" t="s">
        <v>129</v>
      </c>
      <c r="B48" s="606" t="s">
        <v>851</v>
      </c>
      <c r="C48" s="554" t="s">
        <v>83</v>
      </c>
      <c r="D48" s="147">
        <f>8000/1.18</f>
        <v>6779.661016949153</v>
      </c>
      <c r="E48" s="45"/>
      <c r="F48" s="147">
        <f>D48+847.46</f>
        <v>7627.121016949153</v>
      </c>
      <c r="G48" s="39">
        <f t="shared" si="2"/>
        <v>1.12500035</v>
      </c>
      <c r="H48" s="418">
        <f t="shared" si="3"/>
        <v>9000.0028</v>
      </c>
      <c r="I48" s="45"/>
      <c r="J48" s="291">
        <f>F48*1.18</f>
        <v>9000.0028</v>
      </c>
      <c r="K48" s="355">
        <v>8583.33</v>
      </c>
      <c r="L48" s="355"/>
      <c r="M48" s="355"/>
      <c r="N48" s="355"/>
      <c r="O48" s="538"/>
      <c r="P48" s="397">
        <f t="shared" si="5"/>
        <v>10299.996</v>
      </c>
    </row>
    <row r="49" spans="1:16" ht="25.5">
      <c r="A49" s="415" t="s">
        <v>130</v>
      </c>
      <c r="B49" s="604" t="s">
        <v>852</v>
      </c>
      <c r="C49" s="554" t="s">
        <v>83</v>
      </c>
      <c r="D49" s="415"/>
      <c r="E49" s="414"/>
      <c r="F49" s="414"/>
      <c r="G49" s="414"/>
      <c r="H49" s="414"/>
      <c r="I49" s="414"/>
      <c r="J49" s="416"/>
      <c r="K49" s="355">
        <v>6416.67</v>
      </c>
      <c r="L49" s="355"/>
      <c r="M49" s="355"/>
      <c r="N49" s="355"/>
      <c r="P49" s="425">
        <f t="shared" si="5"/>
        <v>7700.004</v>
      </c>
    </row>
    <row r="50" spans="1:16" ht="79.5" customHeight="1">
      <c r="A50" s="363" t="s">
        <v>186</v>
      </c>
      <c r="B50" s="604" t="s">
        <v>545</v>
      </c>
      <c r="C50" s="429" t="s">
        <v>83</v>
      </c>
      <c r="D50" s="363"/>
      <c r="E50" s="361"/>
      <c r="F50" s="361"/>
      <c r="G50" s="361"/>
      <c r="H50" s="361"/>
      <c r="I50" s="361"/>
      <c r="J50" s="397"/>
      <c r="K50" s="355">
        <v>8916.67</v>
      </c>
      <c r="L50" s="360"/>
      <c r="M50" s="360"/>
      <c r="N50" s="360"/>
      <c r="P50" s="291">
        <f t="shared" si="5"/>
        <v>10700.003999999999</v>
      </c>
    </row>
    <row r="51" spans="1:16" ht="51">
      <c r="A51" s="363" t="s">
        <v>187</v>
      </c>
      <c r="B51" s="604" t="s">
        <v>546</v>
      </c>
      <c r="C51" s="429" t="s">
        <v>83</v>
      </c>
      <c r="D51" s="363"/>
      <c r="E51" s="361"/>
      <c r="F51" s="361"/>
      <c r="G51" s="361"/>
      <c r="H51" s="361"/>
      <c r="I51" s="361"/>
      <c r="J51" s="397"/>
      <c r="K51" s="355">
        <v>13083.33</v>
      </c>
      <c r="L51" s="360"/>
      <c r="M51" s="360"/>
      <c r="N51" s="360"/>
      <c r="P51" s="397">
        <f t="shared" si="5"/>
        <v>15699.996</v>
      </c>
    </row>
    <row r="52" spans="1:16" ht="83.25" customHeight="1">
      <c r="A52" s="363" t="s">
        <v>172</v>
      </c>
      <c r="B52" s="431" t="s">
        <v>547</v>
      </c>
      <c r="C52" s="429" t="s">
        <v>83</v>
      </c>
      <c r="D52" s="363"/>
      <c r="E52" s="361"/>
      <c r="F52" s="361"/>
      <c r="G52" s="361"/>
      <c r="H52" s="361"/>
      <c r="I52" s="361"/>
      <c r="J52" s="397"/>
      <c r="K52" s="355">
        <v>13083.33</v>
      </c>
      <c r="L52" s="360"/>
      <c r="M52" s="360"/>
      <c r="N52" s="360"/>
      <c r="P52" s="291">
        <f t="shared" si="5"/>
        <v>15699.996</v>
      </c>
    </row>
    <row r="53" spans="1:16" ht="25.5">
      <c r="A53" s="363" t="s">
        <v>173</v>
      </c>
      <c r="B53" s="431" t="s">
        <v>548</v>
      </c>
      <c r="C53" s="429" t="s">
        <v>83</v>
      </c>
      <c r="D53" s="363"/>
      <c r="E53" s="361"/>
      <c r="F53" s="361"/>
      <c r="G53" s="361"/>
      <c r="H53" s="361"/>
      <c r="I53" s="361"/>
      <c r="J53" s="397"/>
      <c r="K53" s="355">
        <v>13083.33</v>
      </c>
      <c r="L53" s="360"/>
      <c r="M53" s="360"/>
      <c r="N53" s="360"/>
      <c r="P53" s="397">
        <f t="shared" si="5"/>
        <v>15699.996</v>
      </c>
    </row>
    <row r="54" spans="1:16" ht="38.25">
      <c r="A54" s="363" t="s">
        <v>91</v>
      </c>
      <c r="B54" s="431" t="s">
        <v>549</v>
      </c>
      <c r="C54" s="429" t="s">
        <v>83</v>
      </c>
      <c r="D54" s="363"/>
      <c r="E54" s="361"/>
      <c r="F54" s="361"/>
      <c r="G54" s="361"/>
      <c r="H54" s="361"/>
      <c r="I54" s="361"/>
      <c r="J54" s="397"/>
      <c r="K54" s="355">
        <v>13083.33</v>
      </c>
      <c r="L54" s="360"/>
      <c r="M54" s="360"/>
      <c r="N54" s="360"/>
      <c r="P54" s="397">
        <f t="shared" si="5"/>
        <v>15699.996</v>
      </c>
    </row>
    <row r="55" spans="1:16" ht="38.25">
      <c r="A55" s="363" t="s">
        <v>92</v>
      </c>
      <c r="B55" s="431" t="s">
        <v>550</v>
      </c>
      <c r="C55" s="429" t="s">
        <v>83</v>
      </c>
      <c r="D55" s="363"/>
      <c r="E55" s="361"/>
      <c r="F55" s="361"/>
      <c r="G55" s="361"/>
      <c r="H55" s="361"/>
      <c r="I55" s="361"/>
      <c r="J55" s="397"/>
      <c r="K55" s="355">
        <v>13083.33</v>
      </c>
      <c r="L55" s="360"/>
      <c r="M55" s="360"/>
      <c r="N55" s="360"/>
      <c r="P55" s="397">
        <f t="shared" si="5"/>
        <v>15699.996</v>
      </c>
    </row>
    <row r="56" spans="1:16" ht="51">
      <c r="A56" s="363" t="s">
        <v>451</v>
      </c>
      <c r="B56" s="431" t="s">
        <v>551</v>
      </c>
      <c r="C56" s="429" t="s">
        <v>83</v>
      </c>
      <c r="D56" s="363"/>
      <c r="E56" s="361"/>
      <c r="F56" s="361"/>
      <c r="G56" s="361"/>
      <c r="H56" s="361"/>
      <c r="I56" s="361"/>
      <c r="J56" s="397"/>
      <c r="K56" s="355">
        <v>8916.67</v>
      </c>
      <c r="L56" s="360"/>
      <c r="M56" s="360"/>
      <c r="N56" s="360"/>
      <c r="P56" s="397">
        <f t="shared" si="5"/>
        <v>10700.003999999999</v>
      </c>
    </row>
    <row r="57" spans="1:16" ht="51">
      <c r="A57" s="363" t="s">
        <v>496</v>
      </c>
      <c r="B57" s="431" t="s">
        <v>552</v>
      </c>
      <c r="C57" s="429" t="s">
        <v>83</v>
      </c>
      <c r="D57" s="363"/>
      <c r="E57" s="361"/>
      <c r="F57" s="361"/>
      <c r="G57" s="361"/>
      <c r="H57" s="361"/>
      <c r="I57" s="361"/>
      <c r="J57" s="397"/>
      <c r="K57" s="360">
        <v>10666.67</v>
      </c>
      <c r="L57" s="360"/>
      <c r="M57" s="360"/>
      <c r="N57" s="360"/>
      <c r="P57" s="397">
        <f t="shared" si="5"/>
        <v>12800.003999999999</v>
      </c>
    </row>
    <row r="58" spans="1:16" ht="38.25">
      <c r="A58" s="415" t="s">
        <v>497</v>
      </c>
      <c r="B58" s="484" t="s">
        <v>601</v>
      </c>
      <c r="C58" s="485" t="s">
        <v>83</v>
      </c>
      <c r="D58" s="415"/>
      <c r="E58" s="414"/>
      <c r="F58" s="414"/>
      <c r="G58" s="414"/>
      <c r="H58" s="414"/>
      <c r="I58" s="414"/>
      <c r="J58" s="416"/>
      <c r="K58" s="410">
        <v>6000</v>
      </c>
      <c r="L58" s="410"/>
      <c r="M58" s="410"/>
      <c r="N58" s="410"/>
      <c r="P58" s="397">
        <f t="shared" si="5"/>
        <v>7200</v>
      </c>
    </row>
    <row r="59" spans="1:16" ht="25.5">
      <c r="A59" s="363" t="s">
        <v>498</v>
      </c>
      <c r="B59" s="431" t="s">
        <v>602</v>
      </c>
      <c r="C59" s="485" t="s">
        <v>83</v>
      </c>
      <c r="D59" s="363"/>
      <c r="E59" s="361"/>
      <c r="F59" s="361"/>
      <c r="G59" s="361"/>
      <c r="H59" s="361"/>
      <c r="I59" s="361"/>
      <c r="J59" s="397"/>
      <c r="K59" s="360">
        <v>4666.67</v>
      </c>
      <c r="L59" s="360"/>
      <c r="M59" s="360"/>
      <c r="N59" s="360"/>
      <c r="P59" s="397">
        <f t="shared" si="5"/>
        <v>5600.004</v>
      </c>
    </row>
    <row r="60" spans="1:16" ht="25.5">
      <c r="A60" s="363" t="s">
        <v>603</v>
      </c>
      <c r="B60" s="431" t="s">
        <v>604</v>
      </c>
      <c r="C60" s="485" t="s">
        <v>83</v>
      </c>
      <c r="D60" s="363"/>
      <c r="E60" s="361"/>
      <c r="F60" s="361"/>
      <c r="G60" s="361"/>
      <c r="H60" s="361"/>
      <c r="I60" s="361"/>
      <c r="J60" s="397"/>
      <c r="K60" s="360">
        <v>4666.67</v>
      </c>
      <c r="L60" s="360"/>
      <c r="M60" s="360"/>
      <c r="N60" s="360"/>
      <c r="P60" s="397">
        <f t="shared" si="5"/>
        <v>5600.004</v>
      </c>
    </row>
    <row r="61" spans="1:16" ht="25.5">
      <c r="A61" s="363" t="s">
        <v>499</v>
      </c>
      <c r="B61" s="431" t="s">
        <v>605</v>
      </c>
      <c r="C61" s="485" t="s">
        <v>83</v>
      </c>
      <c r="D61" s="363"/>
      <c r="E61" s="361"/>
      <c r="F61" s="361"/>
      <c r="G61" s="361"/>
      <c r="H61" s="361"/>
      <c r="I61" s="361"/>
      <c r="J61" s="397"/>
      <c r="K61" s="360">
        <v>4250</v>
      </c>
      <c r="L61" s="360"/>
      <c r="M61" s="360"/>
      <c r="N61" s="360"/>
      <c r="P61" s="397">
        <f t="shared" si="5"/>
        <v>5100</v>
      </c>
    </row>
    <row r="62" spans="1:16" ht="25.5">
      <c r="A62" s="363" t="s">
        <v>500</v>
      </c>
      <c r="B62" s="431" t="s">
        <v>606</v>
      </c>
      <c r="C62" s="485" t="s">
        <v>83</v>
      </c>
      <c r="D62" s="363"/>
      <c r="E62" s="361"/>
      <c r="F62" s="361"/>
      <c r="G62" s="361"/>
      <c r="H62" s="361"/>
      <c r="I62" s="361"/>
      <c r="J62" s="397"/>
      <c r="K62" s="360">
        <v>15333.33</v>
      </c>
      <c r="L62" s="360"/>
      <c r="M62" s="360"/>
      <c r="N62" s="360"/>
      <c r="P62" s="397">
        <f t="shared" si="5"/>
        <v>18399.996</v>
      </c>
    </row>
    <row r="63" spans="1:16" ht="25.5">
      <c r="A63" s="363" t="s">
        <v>501</v>
      </c>
      <c r="B63" s="431" t="s">
        <v>607</v>
      </c>
      <c r="C63" s="485" t="s">
        <v>83</v>
      </c>
      <c r="D63" s="363"/>
      <c r="E63" s="361"/>
      <c r="F63" s="361"/>
      <c r="G63" s="361"/>
      <c r="H63" s="361"/>
      <c r="I63" s="361"/>
      <c r="J63" s="397"/>
      <c r="K63" s="360">
        <v>4666.67</v>
      </c>
      <c r="L63" s="360"/>
      <c r="M63" s="360"/>
      <c r="N63" s="360"/>
      <c r="P63" s="397">
        <f t="shared" si="5"/>
        <v>5600.004</v>
      </c>
    </row>
    <row r="64" spans="1:16" ht="25.5">
      <c r="A64" s="363" t="s">
        <v>502</v>
      </c>
      <c r="B64" s="431" t="s">
        <v>608</v>
      </c>
      <c r="C64" s="485" t="s">
        <v>83</v>
      </c>
      <c r="D64" s="363"/>
      <c r="E64" s="361"/>
      <c r="F64" s="361"/>
      <c r="G64" s="361"/>
      <c r="H64" s="361"/>
      <c r="I64" s="361"/>
      <c r="J64" s="397"/>
      <c r="K64" s="360">
        <v>4250</v>
      </c>
      <c r="L64" s="360"/>
      <c r="M64" s="360"/>
      <c r="N64" s="360"/>
      <c r="P64" s="397">
        <f t="shared" si="5"/>
        <v>5100</v>
      </c>
    </row>
    <row r="65" spans="1:16" ht="25.5">
      <c r="A65" s="363" t="s">
        <v>503</v>
      </c>
      <c r="B65" s="431" t="s">
        <v>609</v>
      </c>
      <c r="C65" s="485" t="s">
        <v>83</v>
      </c>
      <c r="D65" s="363"/>
      <c r="E65" s="361"/>
      <c r="F65" s="361"/>
      <c r="G65" s="361"/>
      <c r="H65" s="361"/>
      <c r="I65" s="361"/>
      <c r="J65" s="397"/>
      <c r="K65" s="360">
        <v>8500</v>
      </c>
      <c r="L65" s="360"/>
      <c r="M65" s="360"/>
      <c r="N65" s="360"/>
      <c r="P65" s="397">
        <f t="shared" si="5"/>
        <v>10200</v>
      </c>
    </row>
    <row r="66" spans="1:16" ht="25.5">
      <c r="A66" s="363" t="s">
        <v>79</v>
      </c>
      <c r="B66" s="431" t="s">
        <v>610</v>
      </c>
      <c r="C66" s="485" t="s">
        <v>83</v>
      </c>
      <c r="D66" s="363"/>
      <c r="E66" s="361"/>
      <c r="F66" s="361"/>
      <c r="G66" s="361"/>
      <c r="H66" s="361"/>
      <c r="I66" s="361"/>
      <c r="J66" s="397"/>
      <c r="K66" s="360">
        <v>8500</v>
      </c>
      <c r="L66" s="360"/>
      <c r="M66" s="360"/>
      <c r="N66" s="360"/>
      <c r="P66" s="397">
        <f t="shared" si="5"/>
        <v>10200</v>
      </c>
    </row>
    <row r="67" spans="1:16" ht="25.5">
      <c r="A67" s="363" t="s">
        <v>80</v>
      </c>
      <c r="B67" s="431" t="s">
        <v>611</v>
      </c>
      <c r="C67" s="485" t="s">
        <v>83</v>
      </c>
      <c r="D67" s="363"/>
      <c r="E67" s="361"/>
      <c r="F67" s="361"/>
      <c r="G67" s="361"/>
      <c r="H67" s="361"/>
      <c r="I67" s="361"/>
      <c r="J67" s="397"/>
      <c r="K67" s="360">
        <v>7666.67</v>
      </c>
      <c r="L67" s="360"/>
      <c r="M67" s="360"/>
      <c r="N67" s="360"/>
      <c r="P67" s="397">
        <f t="shared" si="5"/>
        <v>9200.003999999999</v>
      </c>
    </row>
    <row r="68" spans="1:16" ht="25.5">
      <c r="A68" s="363" t="s">
        <v>81</v>
      </c>
      <c r="B68" s="431" t="s">
        <v>612</v>
      </c>
      <c r="C68" s="485" t="s">
        <v>83</v>
      </c>
      <c r="D68" s="363"/>
      <c r="E68" s="361"/>
      <c r="F68" s="361"/>
      <c r="G68" s="361"/>
      <c r="H68" s="361"/>
      <c r="I68" s="361"/>
      <c r="J68" s="397"/>
      <c r="K68" s="360">
        <v>7666.67</v>
      </c>
      <c r="L68" s="360"/>
      <c r="M68" s="360"/>
      <c r="N68" s="360"/>
      <c r="P68" s="397">
        <f t="shared" si="5"/>
        <v>9200.003999999999</v>
      </c>
    </row>
    <row r="69" spans="1:16" ht="25.5">
      <c r="A69" s="363" t="s">
        <v>82</v>
      </c>
      <c r="B69" s="431" t="s">
        <v>613</v>
      </c>
      <c r="C69" s="485" t="s">
        <v>83</v>
      </c>
      <c r="D69" s="363"/>
      <c r="E69" s="361"/>
      <c r="F69" s="361"/>
      <c r="G69" s="361"/>
      <c r="H69" s="361"/>
      <c r="I69" s="361"/>
      <c r="J69" s="397"/>
      <c r="K69" s="360">
        <v>10250</v>
      </c>
      <c r="L69" s="360"/>
      <c r="M69" s="360"/>
      <c r="N69" s="360"/>
      <c r="P69" s="397">
        <f t="shared" si="5"/>
        <v>12300</v>
      </c>
    </row>
    <row r="70" spans="1:16" ht="25.5">
      <c r="A70" s="363" t="s">
        <v>84</v>
      </c>
      <c r="B70" s="431" t="s">
        <v>614</v>
      </c>
      <c r="C70" s="485" t="s">
        <v>83</v>
      </c>
      <c r="D70" s="363"/>
      <c r="E70" s="361"/>
      <c r="F70" s="361"/>
      <c r="G70" s="361"/>
      <c r="H70" s="361"/>
      <c r="I70" s="361"/>
      <c r="J70" s="397"/>
      <c r="K70" s="360">
        <v>10250</v>
      </c>
      <c r="L70" s="360"/>
      <c r="M70" s="360"/>
      <c r="N70" s="360"/>
      <c r="P70" s="397">
        <f t="shared" si="5"/>
        <v>12300</v>
      </c>
    </row>
    <row r="71" spans="1:16" ht="25.5">
      <c r="A71" s="37" t="s">
        <v>85</v>
      </c>
      <c r="B71" s="419" t="s">
        <v>615</v>
      </c>
      <c r="C71" s="485" t="s">
        <v>83</v>
      </c>
      <c r="D71" s="37"/>
      <c r="E71" s="45"/>
      <c r="F71" s="45"/>
      <c r="G71" s="45"/>
      <c r="H71" s="45"/>
      <c r="I71" s="45"/>
      <c r="J71" s="291"/>
      <c r="K71" s="147">
        <v>8500</v>
      </c>
      <c r="L71" s="147"/>
      <c r="M71" s="147"/>
      <c r="N71" s="147"/>
      <c r="P71" s="397">
        <f t="shared" si="5"/>
        <v>10200</v>
      </c>
    </row>
    <row r="72" spans="1:16" ht="25.5">
      <c r="A72" s="547" t="s">
        <v>658</v>
      </c>
      <c r="B72" s="548" t="s">
        <v>659</v>
      </c>
      <c r="C72" s="549" t="s">
        <v>83</v>
      </c>
      <c r="D72" s="360"/>
      <c r="E72" s="362"/>
      <c r="F72" s="360"/>
      <c r="G72" s="550"/>
      <c r="H72" s="551"/>
      <c r="I72" s="360"/>
      <c r="J72" s="552"/>
      <c r="K72" s="539">
        <v>8083.33</v>
      </c>
      <c r="L72" s="539"/>
      <c r="M72" s="360"/>
      <c r="N72" s="360"/>
      <c r="O72" s="362"/>
      <c r="P72" s="397">
        <f t="shared" si="5"/>
        <v>9699.996</v>
      </c>
    </row>
    <row r="73" spans="1:16" ht="25.5">
      <c r="A73" s="445" t="s">
        <v>660</v>
      </c>
      <c r="B73" s="553" t="s">
        <v>661</v>
      </c>
      <c r="C73" s="554" t="s">
        <v>83</v>
      </c>
      <c r="D73" s="355"/>
      <c r="E73" s="413"/>
      <c r="F73" s="355"/>
      <c r="G73" s="443"/>
      <c r="H73" s="353"/>
      <c r="I73" s="355"/>
      <c r="J73" s="354"/>
      <c r="K73" s="539">
        <v>11916.67</v>
      </c>
      <c r="L73" s="539"/>
      <c r="M73" s="360"/>
      <c r="N73" s="360"/>
      <c r="O73" s="362"/>
      <c r="P73" s="397">
        <f t="shared" si="5"/>
        <v>14300.003999999999</v>
      </c>
    </row>
    <row r="74" spans="1:16" ht="30.75" customHeight="1">
      <c r="A74" s="444" t="s">
        <v>662</v>
      </c>
      <c r="B74" s="426" t="s">
        <v>663</v>
      </c>
      <c r="C74" s="555"/>
      <c r="D74" s="410"/>
      <c r="E74" s="430"/>
      <c r="F74" s="410"/>
      <c r="G74" s="442"/>
      <c r="H74" s="411"/>
      <c r="I74" s="410"/>
      <c r="J74" s="412"/>
      <c r="K74" s="293"/>
      <c r="L74" s="293"/>
      <c r="M74" s="147"/>
      <c r="N74" s="147"/>
      <c r="P74" s="560"/>
    </row>
    <row r="75" spans="1:16" ht="24" customHeight="1">
      <c r="A75" s="74"/>
      <c r="B75" s="556" t="s">
        <v>664</v>
      </c>
      <c r="C75" s="446" t="s">
        <v>83</v>
      </c>
      <c r="D75" s="147"/>
      <c r="E75" s="195"/>
      <c r="F75" s="147"/>
      <c r="G75" s="62"/>
      <c r="H75" s="417"/>
      <c r="I75" s="147"/>
      <c r="J75" s="150"/>
      <c r="K75" s="293">
        <v>2583.33</v>
      </c>
      <c r="L75" s="293"/>
      <c r="M75" s="147"/>
      <c r="N75" s="147"/>
      <c r="P75" s="291">
        <f>K75*1.2</f>
        <v>3099.9959999999996</v>
      </c>
    </row>
    <row r="76" spans="1:16" ht="23.25" customHeight="1">
      <c r="A76" s="117"/>
      <c r="B76" s="557" t="s">
        <v>665</v>
      </c>
      <c r="C76" s="558" t="s">
        <v>83</v>
      </c>
      <c r="D76" s="152"/>
      <c r="E76" s="433"/>
      <c r="F76" s="152"/>
      <c r="G76" s="170"/>
      <c r="H76" s="434"/>
      <c r="I76" s="152"/>
      <c r="J76" s="155"/>
      <c r="K76" s="559">
        <v>1333.33</v>
      </c>
      <c r="L76" s="559"/>
      <c r="M76" s="152"/>
      <c r="N76" s="152"/>
      <c r="P76" s="291">
        <f>K76*1.2</f>
        <v>1599.9959999999999</v>
      </c>
    </row>
    <row r="77" spans="1:16" ht="12.75">
      <c r="A77" s="678" t="s">
        <v>543</v>
      </c>
      <c r="B77" s="679"/>
      <c r="C77" s="679"/>
      <c r="D77" s="679"/>
      <c r="E77" s="679"/>
      <c r="F77" s="679"/>
      <c r="G77" s="679"/>
      <c r="H77" s="679"/>
      <c r="I77" s="679"/>
      <c r="J77" s="679"/>
      <c r="K77" s="679"/>
      <c r="L77" s="679"/>
      <c r="M77" s="679"/>
      <c r="N77" s="679"/>
      <c r="O77" s="679"/>
      <c r="P77" s="680"/>
    </row>
    <row r="78" spans="1:16" ht="27" customHeight="1">
      <c r="A78" s="44" t="s">
        <v>115</v>
      </c>
      <c r="B78" s="621" t="s">
        <v>854</v>
      </c>
      <c r="C78" s="44" t="s">
        <v>195</v>
      </c>
      <c r="D78" s="195">
        <v>4237.29</v>
      </c>
      <c r="E78" s="437"/>
      <c r="F78" s="437">
        <f>D78+847.46-169.5</f>
        <v>4915.25</v>
      </c>
      <c r="G78" s="38">
        <f>F78/D78</f>
        <v>1.1599984896006645</v>
      </c>
      <c r="H78" s="417">
        <f>F78*1.18</f>
        <v>5799.995</v>
      </c>
      <c r="I78" s="437"/>
      <c r="J78" s="150">
        <f>F78*1.18</f>
        <v>5799.995</v>
      </c>
      <c r="K78" s="147">
        <v>5666.67</v>
      </c>
      <c r="L78" s="195">
        <v>6150</v>
      </c>
      <c r="M78" s="195">
        <f>L78/J78*100-100</f>
        <v>6.034574167736366</v>
      </c>
      <c r="N78" s="147"/>
      <c r="P78" s="291">
        <f>K78*1.2</f>
        <v>6800.004</v>
      </c>
    </row>
    <row r="79" spans="1:16" ht="30" customHeight="1">
      <c r="A79" s="622" t="s">
        <v>347</v>
      </c>
      <c r="B79" s="431" t="s">
        <v>855</v>
      </c>
      <c r="C79" s="622" t="s">
        <v>195</v>
      </c>
      <c r="D79" s="359">
        <v>2966.097627118644</v>
      </c>
      <c r="E79" s="359"/>
      <c r="F79" s="359">
        <f>D79+847.46-338.98</f>
        <v>3474.577627118644</v>
      </c>
      <c r="G79" s="364">
        <f>F79/D79</f>
        <v>1.171430635104871</v>
      </c>
      <c r="H79" s="551">
        <f>F79*1.18</f>
        <v>4100.0016</v>
      </c>
      <c r="I79" s="359"/>
      <c r="J79" s="552">
        <f>F79*1.18</f>
        <v>4100.0016</v>
      </c>
      <c r="K79" s="360">
        <v>4166.67</v>
      </c>
      <c r="L79" s="362">
        <v>4350</v>
      </c>
      <c r="M79" s="362">
        <f>L79/J79*100-100</f>
        <v>6.097519571699678</v>
      </c>
      <c r="N79" s="360"/>
      <c r="O79" s="362"/>
      <c r="P79" s="397">
        <f>K79*1.2</f>
        <v>5000.004</v>
      </c>
    </row>
    <row r="80" spans="1:16" ht="38.25">
      <c r="A80" s="44" t="s">
        <v>272</v>
      </c>
      <c r="B80" s="621" t="s">
        <v>856</v>
      </c>
      <c r="C80" s="44" t="s">
        <v>195</v>
      </c>
      <c r="D80" s="542"/>
      <c r="E80" s="437"/>
      <c r="F80" s="147">
        <v>3983.05</v>
      </c>
      <c r="G80" s="62"/>
      <c r="H80" s="417"/>
      <c r="I80" s="151"/>
      <c r="J80" s="150">
        <f>F80*1.18</f>
        <v>4699.999</v>
      </c>
      <c r="K80" s="147">
        <v>4666.67</v>
      </c>
      <c r="L80" s="293">
        <v>5000</v>
      </c>
      <c r="M80" s="293">
        <f>L80/J80*100-100</f>
        <v>6.383001358085409</v>
      </c>
      <c r="N80" s="147"/>
      <c r="P80" s="291">
        <f>K80*1.2</f>
        <v>5600.004</v>
      </c>
    </row>
    <row r="81" spans="1:16" ht="12.75">
      <c r="A81" s="540" t="s">
        <v>544</v>
      </c>
      <c r="B81" s="541"/>
      <c r="C81" s="541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3"/>
    </row>
    <row r="82" spans="1:16" ht="12.75">
      <c r="A82" s="609" t="s">
        <v>115</v>
      </c>
      <c r="B82" s="610" t="s">
        <v>237</v>
      </c>
      <c r="C82" s="611" t="s">
        <v>195</v>
      </c>
      <c r="D82" s="612">
        <v>847.4576271186442</v>
      </c>
      <c r="E82" s="613"/>
      <c r="F82" s="612">
        <f>D82+423.73</f>
        <v>1271.1876271186443</v>
      </c>
      <c r="G82" s="614">
        <f>F82/D82</f>
        <v>1.5000014000000002</v>
      </c>
      <c r="H82" s="615">
        <f>F82*1.18</f>
        <v>1500.0014</v>
      </c>
      <c r="I82" s="612"/>
      <c r="J82" s="616">
        <f>F82*1.18</f>
        <v>1500.0014</v>
      </c>
      <c r="K82" s="153">
        <v>1416.67</v>
      </c>
      <c r="L82" s="617">
        <v>1590</v>
      </c>
      <c r="M82" s="618">
        <f>L82/J82*100-100</f>
        <v>5.9999010667590085</v>
      </c>
      <c r="N82" s="618"/>
      <c r="O82" s="619"/>
      <c r="P82" s="290">
        <f>K82*1.2</f>
        <v>1700.0040000000001</v>
      </c>
    </row>
    <row r="83" spans="1:16" ht="12.75">
      <c r="A83" s="356" t="s">
        <v>347</v>
      </c>
      <c r="B83" s="357" t="s">
        <v>431</v>
      </c>
      <c r="C83" s="436" t="s">
        <v>195</v>
      </c>
      <c r="D83" s="358">
        <v>847.46</v>
      </c>
      <c r="E83" s="359"/>
      <c r="F83" s="358">
        <f>D83+423.73</f>
        <v>1271.19</v>
      </c>
      <c r="G83" s="438">
        <f>F83/D83</f>
        <v>1.5</v>
      </c>
      <c r="H83" s="439">
        <f>F83*1.18</f>
        <v>1500.0042</v>
      </c>
      <c r="I83" s="358"/>
      <c r="J83" s="440">
        <f>F83*1.18</f>
        <v>1500.0042</v>
      </c>
      <c r="K83" s="358">
        <v>1416.67</v>
      </c>
      <c r="L83" s="362">
        <v>1590</v>
      </c>
      <c r="M83" s="360">
        <f>L83/J83*100-100</f>
        <v>5.999703200831036</v>
      </c>
      <c r="N83" s="360"/>
      <c r="O83" s="195"/>
      <c r="P83" s="397">
        <f>K83*1.2</f>
        <v>1700.0040000000001</v>
      </c>
    </row>
    <row r="84" spans="1:16" ht="22.5" customHeight="1">
      <c r="A84" s="117" t="s">
        <v>272</v>
      </c>
      <c r="B84" s="620" t="s">
        <v>853</v>
      </c>
      <c r="C84" s="432" t="s">
        <v>28</v>
      </c>
      <c r="D84" s="433">
        <v>423.88</v>
      </c>
      <c r="E84" s="155"/>
      <c r="F84" s="433">
        <f>D84+423.58</f>
        <v>847.46</v>
      </c>
      <c r="G84" s="61">
        <f>F84/D84</f>
        <v>1.9992922525242995</v>
      </c>
      <c r="H84" s="434">
        <f>F84*1.18</f>
        <v>1000.0028</v>
      </c>
      <c r="I84" s="433"/>
      <c r="J84" s="155">
        <f>F84*1.18</f>
        <v>1000.0028</v>
      </c>
      <c r="K84" s="152">
        <v>916.67</v>
      </c>
      <c r="L84" s="433">
        <v>1060</v>
      </c>
      <c r="M84" s="433">
        <f>L84/J84*100-100</f>
        <v>5.999703200831036</v>
      </c>
      <c r="N84" s="435"/>
      <c r="O84" s="433"/>
      <c r="P84" s="486">
        <f>K84*1.2</f>
        <v>1100.004</v>
      </c>
    </row>
    <row r="90" ht="20.25" customHeight="1"/>
    <row r="92" ht="76.5" customHeight="1"/>
    <row r="93" ht="50.25" customHeight="1"/>
    <row r="94" ht="79.5" customHeight="1"/>
  </sheetData>
  <sheetProtection/>
  <mergeCells count="6">
    <mergeCell ref="A1:N1"/>
    <mergeCell ref="A2:N2"/>
    <mergeCell ref="A11:N11"/>
    <mergeCell ref="A77:P77"/>
    <mergeCell ref="C16:C18"/>
    <mergeCell ref="C33:C36"/>
  </mergeCells>
  <printOptions/>
  <pageMargins left="0.5905511811023623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34" sqref="B34:C34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303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217</v>
      </c>
    </row>
    <row r="5" ht="15.75">
      <c r="C5" s="22" t="s">
        <v>113</v>
      </c>
    </row>
    <row r="6" spans="2:3" ht="15.75">
      <c r="B6" s="1"/>
      <c r="C6" s="23" t="s">
        <v>289</v>
      </c>
    </row>
    <row r="7" spans="2:3" ht="15.75">
      <c r="B7" s="14" t="s">
        <v>290</v>
      </c>
      <c r="C7" s="29" t="s">
        <v>149</v>
      </c>
    </row>
    <row r="8" spans="2:3" ht="15.75">
      <c r="B8" s="3" t="s">
        <v>150</v>
      </c>
      <c r="C8" s="29" t="s">
        <v>8</v>
      </c>
    </row>
    <row r="9" spans="2:3" ht="15.75">
      <c r="B9" s="125" t="s">
        <v>152</v>
      </c>
      <c r="C9" s="1"/>
    </row>
    <row r="10" spans="2:6" ht="15.75">
      <c r="B10" s="6" t="s">
        <v>452</v>
      </c>
      <c r="C10" s="73">
        <v>2342</v>
      </c>
      <c r="D10" s="494"/>
      <c r="E10" s="495"/>
      <c r="F10" s="496"/>
    </row>
    <row r="11" spans="2:6" ht="15.75">
      <c r="B11" s="6" t="s">
        <v>453</v>
      </c>
      <c r="C11" s="73">
        <v>1165</v>
      </c>
      <c r="E11" s="495"/>
      <c r="F11" s="496"/>
    </row>
    <row r="12" spans="2:6" ht="15.75">
      <c r="B12" s="6" t="s">
        <v>454</v>
      </c>
      <c r="C12" s="73">
        <v>1865</v>
      </c>
      <c r="E12" s="495"/>
      <c r="F12" s="496"/>
    </row>
    <row r="13" spans="2:8" ht="15.75">
      <c r="B13" s="6" t="s">
        <v>634</v>
      </c>
      <c r="C13" s="73">
        <v>2916</v>
      </c>
      <c r="D13" s="497"/>
      <c r="E13" s="495"/>
      <c r="F13" s="496"/>
      <c r="G13" s="496"/>
      <c r="H13" s="496"/>
    </row>
    <row r="14" spans="2:8" ht="15.75">
      <c r="B14" s="6" t="s">
        <v>635</v>
      </c>
      <c r="C14" s="73">
        <v>1900</v>
      </c>
      <c r="D14" s="497"/>
      <c r="E14" s="495"/>
      <c r="F14" s="496"/>
      <c r="G14" s="496"/>
      <c r="H14" s="496"/>
    </row>
    <row r="15" spans="2:8" ht="15.75">
      <c r="B15" s="6" t="s">
        <v>636</v>
      </c>
      <c r="C15" s="73">
        <v>611</v>
      </c>
      <c r="D15" s="72"/>
      <c r="E15" s="495"/>
      <c r="F15" s="496"/>
      <c r="G15" s="496"/>
      <c r="H15" s="496"/>
    </row>
    <row r="16" spans="2:8" ht="15.75">
      <c r="B16" s="6" t="s">
        <v>637</v>
      </c>
      <c r="C16" s="73">
        <v>1141</v>
      </c>
      <c r="D16" s="498"/>
      <c r="E16" s="495"/>
      <c r="F16" s="496"/>
      <c r="G16" s="496"/>
      <c r="H16" s="496"/>
    </row>
    <row r="17" spans="2:8" ht="15.75">
      <c r="B17" s="123" t="s">
        <v>638</v>
      </c>
      <c r="C17" s="136">
        <v>2900</v>
      </c>
      <c r="D17" s="498"/>
      <c r="E17" s="495"/>
      <c r="F17" s="496"/>
      <c r="G17" s="496"/>
      <c r="H17" s="496"/>
    </row>
    <row r="18" spans="2:8" ht="15.75">
      <c r="B18" s="499" t="s">
        <v>278</v>
      </c>
      <c r="C18" s="73"/>
      <c r="D18" s="496"/>
      <c r="E18" s="495"/>
      <c r="F18" s="496"/>
      <c r="G18" s="496"/>
      <c r="H18" s="496"/>
    </row>
    <row r="19" spans="2:8" ht="15.75">
      <c r="B19" s="6" t="s">
        <v>455</v>
      </c>
      <c r="C19" s="73">
        <v>1271</v>
      </c>
      <c r="D19" s="500"/>
      <c r="E19" s="495"/>
      <c r="F19" s="496"/>
      <c r="G19" s="496"/>
      <c r="H19" s="496"/>
    </row>
    <row r="20" spans="2:8" ht="15.75">
      <c r="B20" s="123" t="s">
        <v>456</v>
      </c>
      <c r="C20" s="136">
        <v>1778</v>
      </c>
      <c r="D20" s="500"/>
      <c r="E20" s="495"/>
      <c r="F20" s="496"/>
      <c r="G20" s="496"/>
      <c r="H20" s="496"/>
    </row>
    <row r="21" spans="2:8" ht="15.75">
      <c r="B21" s="499" t="s">
        <v>101</v>
      </c>
      <c r="C21" s="501"/>
      <c r="D21" s="496"/>
      <c r="E21" s="495"/>
      <c r="F21" s="496"/>
      <c r="G21" s="496"/>
      <c r="H21" s="496"/>
    </row>
    <row r="22" spans="2:8" ht="15.75">
      <c r="B22" s="6" t="s">
        <v>878</v>
      </c>
      <c r="C22" s="73">
        <v>590</v>
      </c>
      <c r="D22" s="498"/>
      <c r="E22" s="495"/>
      <c r="F22" s="496"/>
      <c r="G22" s="496"/>
      <c r="H22" s="496"/>
    </row>
    <row r="23" spans="2:8" ht="15.75">
      <c r="B23" s="6" t="s">
        <v>879</v>
      </c>
      <c r="C23" s="73">
        <v>971</v>
      </c>
      <c r="D23" s="498"/>
      <c r="E23" s="495"/>
      <c r="F23" s="496"/>
      <c r="G23" s="496"/>
      <c r="H23" s="496"/>
    </row>
    <row r="24" spans="2:8" ht="15.75">
      <c r="B24" s="6" t="s">
        <v>880</v>
      </c>
      <c r="C24" s="73">
        <v>695</v>
      </c>
      <c r="D24" s="498"/>
      <c r="E24" s="495"/>
      <c r="F24" s="496"/>
      <c r="G24" s="496"/>
      <c r="H24" s="496"/>
    </row>
    <row r="25" spans="2:8" ht="15.75">
      <c r="B25" s="6" t="s">
        <v>881</v>
      </c>
      <c r="C25" s="73">
        <v>923</v>
      </c>
      <c r="D25" s="502"/>
      <c r="E25" s="495"/>
      <c r="F25" s="496"/>
      <c r="G25" s="496"/>
      <c r="H25" s="496"/>
    </row>
    <row r="26" spans="2:8" ht="15.75">
      <c r="B26" s="503" t="s">
        <v>882</v>
      </c>
      <c r="C26" s="73">
        <v>971</v>
      </c>
      <c r="D26" s="502"/>
      <c r="E26" s="495"/>
      <c r="F26" s="496"/>
      <c r="G26" s="496"/>
      <c r="H26" s="496"/>
    </row>
    <row r="27" spans="2:8" ht="15.75">
      <c r="B27" s="6" t="s">
        <v>883</v>
      </c>
      <c r="C27" s="73">
        <v>2765</v>
      </c>
      <c r="D27" s="498"/>
      <c r="E27" s="495"/>
      <c r="F27" s="496"/>
      <c r="G27" s="496"/>
      <c r="H27" s="496"/>
    </row>
    <row r="28" spans="2:8" ht="15.75">
      <c r="B28" s="6" t="s">
        <v>884</v>
      </c>
      <c r="C28" s="73">
        <v>3083</v>
      </c>
      <c r="D28" s="498"/>
      <c r="E28" s="495"/>
      <c r="F28" s="496"/>
      <c r="G28" s="496"/>
      <c r="H28" s="496"/>
    </row>
    <row r="29" spans="2:8" ht="31.5">
      <c r="B29" s="400" t="s">
        <v>885</v>
      </c>
      <c r="C29" s="73">
        <v>1022</v>
      </c>
      <c r="D29" s="498"/>
      <c r="E29" s="495"/>
      <c r="F29" s="496"/>
      <c r="G29" s="496"/>
      <c r="H29" s="496"/>
    </row>
    <row r="30" spans="2:8" ht="31.5">
      <c r="B30" s="400" t="s">
        <v>886</v>
      </c>
      <c r="C30" s="73">
        <v>1636</v>
      </c>
      <c r="D30" s="498"/>
      <c r="E30" s="495"/>
      <c r="F30" s="496"/>
      <c r="G30" s="496"/>
      <c r="H30" s="496"/>
    </row>
    <row r="31" spans="2:5" ht="15.75">
      <c r="B31" s="400" t="s">
        <v>887</v>
      </c>
      <c r="C31" s="73">
        <v>911</v>
      </c>
      <c r="D31" s="498"/>
      <c r="E31" s="284"/>
    </row>
    <row r="32" spans="2:5" ht="31.5">
      <c r="B32" s="401" t="s">
        <v>888</v>
      </c>
      <c r="C32" s="120">
        <v>841</v>
      </c>
      <c r="D32" s="498"/>
      <c r="E32" s="284"/>
    </row>
    <row r="33" spans="2:5" ht="33" customHeight="1">
      <c r="B33" s="11" t="s">
        <v>292</v>
      </c>
      <c r="D33" s="498"/>
      <c r="E33" s="284"/>
    </row>
    <row r="34" spans="2:5" ht="61.5" customHeight="1">
      <c r="B34" s="645" t="s">
        <v>889</v>
      </c>
      <c r="C34" s="645"/>
      <c r="D34" s="498"/>
      <c r="E34" s="284"/>
    </row>
    <row r="35" spans="2:5" ht="51" customHeight="1">
      <c r="B35" s="646" t="s">
        <v>890</v>
      </c>
      <c r="C35" s="646"/>
      <c r="D35" s="498"/>
      <c r="E35" s="284"/>
    </row>
    <row r="36" spans="2:3" ht="15.75">
      <c r="B36" s="31"/>
      <c r="C36" s="198"/>
    </row>
    <row r="37" spans="2:3" ht="15.75">
      <c r="B37" s="31"/>
      <c r="C37" s="198"/>
    </row>
    <row r="38" spans="2:3" ht="15.75">
      <c r="B38" s="198"/>
      <c r="C38" s="198"/>
    </row>
    <row r="39" spans="2:3" ht="15.75">
      <c r="B39" s="198"/>
      <c r="C39" s="198"/>
    </row>
    <row r="40" spans="2:3" ht="15.75">
      <c r="B40" s="198"/>
      <c r="C40" s="198"/>
    </row>
    <row r="43" spans="2:3" ht="15.75">
      <c r="B43" s="285"/>
      <c r="C43" s="278"/>
    </row>
    <row r="44" spans="2:3" ht="15.75">
      <c r="B44" s="286"/>
      <c r="C44" s="279"/>
    </row>
    <row r="45" spans="1:254" s="165" customFormat="1" ht="15.75">
      <c r="A45" s="10"/>
      <c r="B45" s="286"/>
      <c r="C45" s="28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65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65" customFormat="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65" customFormat="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ht="15.75">
      <c r="B50" s="60"/>
    </row>
    <row r="51" ht="15.75">
      <c r="B51" s="60"/>
    </row>
    <row r="52" ht="15.75">
      <c r="B52" s="60"/>
    </row>
    <row r="53" spans="1:254" s="165" customFormat="1" ht="15.75" customHeight="1">
      <c r="A53" s="10"/>
      <c r="B53" s="285"/>
      <c r="C53" s="27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65" customFormat="1" ht="15.75" customHeight="1">
      <c r="A54" s="10"/>
      <c r="B54" s="286"/>
      <c r="C54" s="27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65" customFormat="1" ht="15.75" customHeight="1">
      <c r="A55" s="10"/>
      <c r="B55" s="286"/>
      <c r="C55" s="28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65" customFormat="1" ht="15.75">
      <c r="A60" s="10"/>
      <c r="B60" s="28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65" customFormat="1" ht="15.75">
      <c r="A61" s="10"/>
      <c r="B61" s="28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65" customFormat="1" ht="15.75">
      <c r="A64" s="10"/>
      <c r="B64" s="196"/>
      <c r="C64" s="19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/>
  <mergeCells count="2">
    <mergeCell ref="B34:C34"/>
    <mergeCell ref="B35:C35"/>
  </mergeCells>
  <printOptions/>
  <pageMargins left="0.51" right="0" top="0.31" bottom="0.29" header="0.2" footer="0.29"/>
  <pageSetup fitToWidth="0" fitToHeight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A1" sqref="A1:IV16384"/>
    </sheetView>
  </sheetViews>
  <sheetFormatPr defaultColWidth="8.875" defaultRowHeight="12.75"/>
  <cols>
    <col min="1" max="1" width="71.125" style="271" customWidth="1"/>
    <col min="2" max="2" width="20.625" style="274" customWidth="1"/>
    <col min="3" max="3" width="13.375" style="274" customWidth="1"/>
    <col min="4" max="4" width="13.25390625" style="271" customWidth="1"/>
    <col min="5" max="16384" width="8.875" style="271" customWidth="1"/>
  </cols>
  <sheetData>
    <row r="1" spans="1:2" ht="15.75">
      <c r="A1" s="31"/>
      <c r="B1" s="597" t="s">
        <v>25</v>
      </c>
    </row>
    <row r="2" spans="1:3" ht="15.75">
      <c r="A2" s="598" t="s">
        <v>423</v>
      </c>
      <c r="B2" s="598"/>
      <c r="C2" s="270"/>
    </row>
    <row r="3" spans="1:3" ht="15.75" customHeight="1">
      <c r="A3" s="202" t="s">
        <v>30</v>
      </c>
      <c r="B3" s="202" t="s">
        <v>96</v>
      </c>
      <c r="C3" s="272"/>
    </row>
    <row r="4" spans="1:4" ht="15.75">
      <c r="A4" s="200"/>
      <c r="B4" s="201" t="s">
        <v>422</v>
      </c>
      <c r="C4" s="273"/>
      <c r="D4" s="271" t="s">
        <v>209</v>
      </c>
    </row>
    <row r="5" spans="1:3" ht="44.25" customHeight="1">
      <c r="A5" s="630" t="s">
        <v>529</v>
      </c>
      <c r="B5" s="631"/>
      <c r="C5" s="273"/>
    </row>
    <row r="6" spans="1:3" ht="18" customHeight="1">
      <c r="A6" s="632"/>
      <c r="B6" s="633"/>
      <c r="C6" s="273"/>
    </row>
    <row r="7" spans="1:2" ht="15.75">
      <c r="A7" s="91" t="s">
        <v>925</v>
      </c>
      <c r="B7" s="634"/>
    </row>
    <row r="8" spans="1:2" ht="31.5">
      <c r="A8" s="384" t="s">
        <v>445</v>
      </c>
      <c r="B8" s="634"/>
    </row>
    <row r="9" spans="1:2" ht="15.75">
      <c r="A9" s="180" t="s">
        <v>252</v>
      </c>
      <c r="B9" s="635">
        <v>3452.82</v>
      </c>
    </row>
    <row r="10" spans="1:2" ht="15.75">
      <c r="A10" s="191" t="s">
        <v>253</v>
      </c>
      <c r="B10" s="636">
        <v>3418.8</v>
      </c>
    </row>
    <row r="11" spans="1:2" ht="15.75">
      <c r="A11" s="91" t="s">
        <v>926</v>
      </c>
      <c r="B11" s="65"/>
    </row>
    <row r="12" spans="1:2" ht="31.5">
      <c r="A12" s="384" t="s">
        <v>446</v>
      </c>
      <c r="B12" s="65"/>
    </row>
    <row r="13" spans="1:2" ht="15.75">
      <c r="A13" s="637" t="s">
        <v>924</v>
      </c>
      <c r="B13" s="638">
        <v>3970.74</v>
      </c>
    </row>
    <row r="14" spans="1:2" ht="47.25">
      <c r="A14" s="191" t="s">
        <v>254</v>
      </c>
      <c r="B14" s="639" t="s">
        <v>927</v>
      </c>
    </row>
    <row r="15" spans="1:2" ht="47.25">
      <c r="A15" s="632" t="s">
        <v>941</v>
      </c>
      <c r="B15" s="65"/>
    </row>
    <row r="16" spans="1:2" ht="15.75">
      <c r="A16" s="91" t="s">
        <v>925</v>
      </c>
      <c r="B16" s="65"/>
    </row>
    <row r="17" spans="1:2" ht="31.5">
      <c r="A17" s="384" t="s">
        <v>445</v>
      </c>
      <c r="B17" s="65"/>
    </row>
    <row r="18" spans="1:2" ht="15.75">
      <c r="A18" s="180" t="s">
        <v>255</v>
      </c>
      <c r="B18" s="638">
        <v>3840.01</v>
      </c>
    </row>
    <row r="19" spans="1:2" ht="15.75">
      <c r="A19" s="91" t="s">
        <v>926</v>
      </c>
      <c r="B19" s="65"/>
    </row>
    <row r="20" spans="1:2" ht="31.5">
      <c r="A20" s="384" t="s">
        <v>447</v>
      </c>
      <c r="B20" s="65"/>
    </row>
    <row r="21" spans="1:2" ht="15.75">
      <c r="A21" s="180" t="s">
        <v>256</v>
      </c>
      <c r="B21" s="638">
        <v>4416.01</v>
      </c>
    </row>
    <row r="22" spans="1:2" ht="47.25">
      <c r="A22" s="632" t="s">
        <v>942</v>
      </c>
      <c r="B22" s="334"/>
    </row>
    <row r="23" spans="1:2" ht="15.75">
      <c r="A23" s="91" t="s">
        <v>925</v>
      </c>
      <c r="B23" s="65"/>
    </row>
    <row r="24" spans="1:2" ht="31.5">
      <c r="A24" s="384" t="s">
        <v>448</v>
      </c>
      <c r="B24" s="65"/>
    </row>
    <row r="25" spans="1:2" ht="15.75">
      <c r="A25" s="637" t="s">
        <v>928</v>
      </c>
      <c r="B25" s="333">
        <f>2925.74*1.2</f>
        <v>3510.8879999999995</v>
      </c>
    </row>
    <row r="26" spans="1:2" ht="15.75">
      <c r="A26" s="91" t="s">
        <v>926</v>
      </c>
      <c r="B26" s="277"/>
    </row>
    <row r="27" spans="1:2" ht="31.5">
      <c r="A27" s="384" t="s">
        <v>448</v>
      </c>
      <c r="B27" s="277"/>
    </row>
    <row r="28" spans="1:2" ht="15.75">
      <c r="A28" s="640" t="s">
        <v>929</v>
      </c>
      <c r="B28" s="335">
        <v>3510.89</v>
      </c>
    </row>
    <row r="29" spans="1:2" ht="15.75">
      <c r="A29" s="395"/>
      <c r="B29" s="396"/>
    </row>
    <row r="31" spans="1:2" ht="15.75">
      <c r="A31" s="267" t="s">
        <v>450</v>
      </c>
      <c r="B31" s="199"/>
    </row>
    <row r="32" spans="1:2" ht="15.75">
      <c r="A32" s="202" t="s">
        <v>30</v>
      </c>
      <c r="B32" s="202" t="s">
        <v>96</v>
      </c>
    </row>
    <row r="33" spans="1:2" ht="15.75">
      <c r="A33" s="200"/>
      <c r="B33" s="201" t="s">
        <v>424</v>
      </c>
    </row>
    <row r="34" spans="1:2" ht="31.5">
      <c r="A34" s="207" t="s">
        <v>533</v>
      </c>
      <c r="B34" s="208"/>
    </row>
    <row r="35" spans="1:3" ht="15.75">
      <c r="A35" s="203" t="s">
        <v>819</v>
      </c>
      <c r="B35" s="206">
        <v>28.37</v>
      </c>
      <c r="C35" s="271"/>
    </row>
    <row r="36" spans="1:3" ht="15.75">
      <c r="A36" s="203" t="s">
        <v>820</v>
      </c>
      <c r="B36" s="206">
        <v>30.11</v>
      </c>
      <c r="C36" s="271"/>
    </row>
    <row r="37" spans="1:3" ht="31.5">
      <c r="A37" s="205" t="s">
        <v>534</v>
      </c>
      <c r="B37" s="204"/>
      <c r="C37" s="271"/>
    </row>
    <row r="38" spans="1:3" ht="15.75">
      <c r="A38" s="203" t="s">
        <v>819</v>
      </c>
      <c r="B38" s="206">
        <v>34.04</v>
      </c>
      <c r="C38" s="271"/>
    </row>
    <row r="39" spans="1:3" ht="15.75">
      <c r="A39" s="228" t="s">
        <v>820</v>
      </c>
      <c r="B39" s="229">
        <v>36.13</v>
      </c>
      <c r="C39" s="271"/>
    </row>
    <row r="40" spans="1:3" ht="15.75">
      <c r="A40" s="393"/>
      <c r="B40" s="394"/>
      <c r="C40" s="271"/>
    </row>
    <row r="42" spans="1:3" ht="15.75">
      <c r="A42" s="269" t="s">
        <v>449</v>
      </c>
      <c r="C42" s="271"/>
    </row>
    <row r="43" spans="1:3" ht="15.75">
      <c r="A43" s="202" t="s">
        <v>30</v>
      </c>
      <c r="B43" s="202" t="s">
        <v>96</v>
      </c>
      <c r="C43" s="271"/>
    </row>
    <row r="44" spans="1:3" ht="15.75">
      <c r="A44" s="200"/>
      <c r="B44" s="201" t="s">
        <v>424</v>
      </c>
      <c r="C44" s="271"/>
    </row>
    <row r="45" spans="1:3" ht="15.75">
      <c r="A45" s="207" t="s">
        <v>535</v>
      </c>
      <c r="B45" s="208"/>
      <c r="C45" s="271"/>
    </row>
    <row r="46" spans="1:3" ht="15.75">
      <c r="A46" s="203" t="s">
        <v>819</v>
      </c>
      <c r="B46" s="206">
        <v>14.26</v>
      </c>
      <c r="C46" s="271"/>
    </row>
    <row r="47" spans="1:3" ht="15.75">
      <c r="A47" s="203" t="s">
        <v>820</v>
      </c>
      <c r="B47" s="206">
        <v>17.9</v>
      </c>
      <c r="C47" s="271"/>
    </row>
    <row r="48" spans="1:3" ht="15.75">
      <c r="A48" s="205" t="s">
        <v>536</v>
      </c>
      <c r="B48" s="268"/>
      <c r="C48" s="271"/>
    </row>
    <row r="49" spans="1:3" ht="15.75">
      <c r="A49" s="203" t="s">
        <v>819</v>
      </c>
      <c r="B49" s="275">
        <v>17.11</v>
      </c>
      <c r="C49" s="594"/>
    </row>
    <row r="50" spans="1:3" ht="15.75">
      <c r="A50" s="228" t="s">
        <v>820</v>
      </c>
      <c r="B50" s="276">
        <v>21.48</v>
      </c>
      <c r="C50" s="594"/>
    </row>
    <row r="51" spans="1:3" ht="15.75">
      <c r="A51" s="271" t="s">
        <v>97</v>
      </c>
      <c r="C51" s="271"/>
    </row>
    <row r="52" spans="1:3" ht="15.75">
      <c r="A52" s="271" t="s">
        <v>314</v>
      </c>
      <c r="C52" s="271"/>
    </row>
    <row r="53" spans="1:3" ht="15.75">
      <c r="A53" s="271" t="s">
        <v>649</v>
      </c>
      <c r="C53" s="271"/>
    </row>
    <row r="54" spans="1:3" ht="15.75">
      <c r="A54" s="271" t="s">
        <v>530</v>
      </c>
      <c r="C54" s="271"/>
    </row>
  </sheetData>
  <sheetProtection/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4.125" style="98" customWidth="1"/>
    <col min="2" max="2" width="56.75390625" style="98" customWidth="1"/>
    <col min="3" max="3" width="11.00390625" style="99" customWidth="1"/>
    <col min="4" max="4" width="18.75390625" style="98" customWidth="1"/>
    <col min="5" max="16384" width="9.125" style="98" customWidth="1"/>
  </cols>
  <sheetData>
    <row r="1" spans="1:4" ht="12.75" customHeight="1">
      <c r="A1" s="104" t="s">
        <v>12</v>
      </c>
      <c r="B1" s="104"/>
      <c r="C1" s="104"/>
      <c r="D1" s="104"/>
    </row>
    <row r="2" spans="1:5" ht="12.75" customHeight="1">
      <c r="A2" s="104"/>
      <c r="B2" s="104"/>
      <c r="C2" s="104"/>
      <c r="D2" s="104"/>
      <c r="E2" s="97"/>
    </row>
    <row r="3" spans="1:5" ht="12.75" customHeight="1">
      <c r="A3" s="133"/>
      <c r="B3" s="133"/>
      <c r="C3" s="133"/>
      <c r="D3" s="133"/>
      <c r="E3" s="97"/>
    </row>
    <row r="4" ht="12.75" customHeight="1" thickBot="1">
      <c r="D4" s="100" t="s">
        <v>13</v>
      </c>
    </row>
    <row r="5" spans="1:4" ht="24.75" customHeight="1" thickBot="1">
      <c r="A5" s="112" t="s">
        <v>158</v>
      </c>
      <c r="B5" s="113" t="s">
        <v>159</v>
      </c>
      <c r="C5" s="114" t="s">
        <v>212</v>
      </c>
      <c r="D5" s="115" t="s">
        <v>14</v>
      </c>
    </row>
    <row r="6" spans="1:4" ht="12.75" customHeight="1">
      <c r="A6" s="101" t="s">
        <v>115</v>
      </c>
      <c r="B6" s="102" t="s">
        <v>160</v>
      </c>
      <c r="C6" s="300"/>
      <c r="D6" s="314"/>
    </row>
    <row r="7" spans="1:4" ht="12.75" customHeight="1">
      <c r="A7" s="182" t="s">
        <v>161</v>
      </c>
      <c r="B7" s="183" t="s">
        <v>162</v>
      </c>
      <c r="C7" s="301" t="s">
        <v>184</v>
      </c>
      <c r="D7" s="315">
        <v>607</v>
      </c>
    </row>
    <row r="8" spans="1:4" ht="12.75" customHeight="1">
      <c r="A8" s="182" t="s">
        <v>163</v>
      </c>
      <c r="B8" s="183" t="s">
        <v>164</v>
      </c>
      <c r="C8" s="301" t="s">
        <v>184</v>
      </c>
      <c r="D8" s="315">
        <v>1210</v>
      </c>
    </row>
    <row r="9" spans="1:5" ht="12.75" customHeight="1">
      <c r="A9" s="182" t="s">
        <v>165</v>
      </c>
      <c r="B9" s="183" t="s">
        <v>166</v>
      </c>
      <c r="C9" s="301" t="s">
        <v>184</v>
      </c>
      <c r="D9" s="315">
        <v>819</v>
      </c>
      <c r="E9" s="103"/>
    </row>
    <row r="10" spans="1:4" ht="12.75" customHeight="1">
      <c r="A10" s="182" t="s">
        <v>167</v>
      </c>
      <c r="B10" s="183" t="s">
        <v>168</v>
      </c>
      <c r="C10" s="301" t="s">
        <v>184</v>
      </c>
      <c r="D10" s="315">
        <v>1210</v>
      </c>
    </row>
    <row r="11" spans="1:4" ht="12.75" customHeight="1">
      <c r="A11" s="182" t="s">
        <v>169</v>
      </c>
      <c r="B11" s="183" t="s">
        <v>136</v>
      </c>
      <c r="C11" s="301" t="s">
        <v>184</v>
      </c>
      <c r="D11" s="315">
        <v>900</v>
      </c>
    </row>
    <row r="12" spans="1:4" ht="12.75" customHeight="1">
      <c r="A12" s="182" t="s">
        <v>137</v>
      </c>
      <c r="B12" s="183" t="s">
        <v>138</v>
      </c>
      <c r="C12" s="301" t="s">
        <v>184</v>
      </c>
      <c r="D12" s="315">
        <v>1210</v>
      </c>
    </row>
    <row r="13" spans="1:4" ht="12.75" customHeight="1">
      <c r="A13" s="182" t="s">
        <v>139</v>
      </c>
      <c r="B13" s="183" t="s">
        <v>89</v>
      </c>
      <c r="C13" s="301" t="s">
        <v>184</v>
      </c>
      <c r="D13" s="315">
        <v>456</v>
      </c>
    </row>
    <row r="14" spans="1:4" ht="12.75" customHeight="1">
      <c r="A14" s="182" t="s">
        <v>140</v>
      </c>
      <c r="B14" s="183" t="s">
        <v>90</v>
      </c>
      <c r="C14" s="301" t="s">
        <v>184</v>
      </c>
      <c r="D14" s="315">
        <v>960</v>
      </c>
    </row>
    <row r="15" spans="1:4" ht="12.75" customHeight="1">
      <c r="A15" s="182" t="s">
        <v>141</v>
      </c>
      <c r="B15" s="183" t="s">
        <v>93</v>
      </c>
      <c r="C15" s="301" t="s">
        <v>184</v>
      </c>
      <c r="D15" s="315">
        <v>602</v>
      </c>
    </row>
    <row r="16" spans="1:4" ht="12.75" customHeight="1">
      <c r="A16" s="182" t="s">
        <v>142</v>
      </c>
      <c r="B16" s="183" t="s">
        <v>94</v>
      </c>
      <c r="C16" s="301" t="s">
        <v>184</v>
      </c>
      <c r="D16" s="315">
        <v>1292</v>
      </c>
    </row>
    <row r="17" spans="1:4" s="97" customFormat="1" ht="12.75" customHeight="1">
      <c r="A17" s="316" t="s">
        <v>347</v>
      </c>
      <c r="B17" s="303" t="s">
        <v>103</v>
      </c>
      <c r="C17" s="304"/>
      <c r="D17" s="317"/>
    </row>
    <row r="18" spans="1:4" ht="12.75" customHeight="1">
      <c r="A18" s="318" t="s">
        <v>214</v>
      </c>
      <c r="B18" s="158" t="s">
        <v>238</v>
      </c>
      <c r="C18" s="305" t="s">
        <v>239</v>
      </c>
      <c r="D18" s="319">
        <v>246</v>
      </c>
    </row>
    <row r="19" spans="1:4" ht="24.75" customHeight="1">
      <c r="A19" s="227" t="s">
        <v>215</v>
      </c>
      <c r="B19" s="168" t="s">
        <v>306</v>
      </c>
      <c r="C19" s="301" t="s">
        <v>184</v>
      </c>
      <c r="D19" s="320">
        <v>247</v>
      </c>
    </row>
    <row r="20" spans="1:4" ht="12.75" customHeight="1">
      <c r="A20" s="213" t="s">
        <v>216</v>
      </c>
      <c r="B20" s="161" t="s">
        <v>246</v>
      </c>
      <c r="C20" s="302"/>
      <c r="D20" s="321"/>
    </row>
    <row r="21" spans="1:4" ht="12.75" customHeight="1" thickBot="1">
      <c r="A21" s="157"/>
      <c r="B21" s="158" t="s">
        <v>247</v>
      </c>
      <c r="C21" s="159" t="s">
        <v>184</v>
      </c>
      <c r="D21" s="160">
        <v>393</v>
      </c>
    </row>
    <row r="22" spans="1:8" s="97" customFormat="1" ht="24.75" customHeight="1" thickBot="1">
      <c r="A22" s="162" t="s">
        <v>272</v>
      </c>
      <c r="B22" s="163" t="s">
        <v>156</v>
      </c>
      <c r="C22" s="164" t="s">
        <v>184</v>
      </c>
      <c r="D22" s="177">
        <v>33</v>
      </c>
      <c r="E22" s="167"/>
      <c r="F22" s="167"/>
      <c r="G22" s="167"/>
      <c r="H22" s="167"/>
    </row>
    <row r="23" spans="1:8" s="97" customFormat="1" ht="24.75" customHeight="1">
      <c r="A23" s="322" t="s">
        <v>116</v>
      </c>
      <c r="B23" s="306" t="s">
        <v>248</v>
      </c>
      <c r="C23" s="307" t="s">
        <v>210</v>
      </c>
      <c r="D23" s="323">
        <v>2774</v>
      </c>
      <c r="E23" s="172"/>
      <c r="F23" s="173"/>
      <c r="G23" s="174"/>
      <c r="H23" s="175"/>
    </row>
    <row r="24" spans="1:8" s="97" customFormat="1" ht="25.5" customHeight="1">
      <c r="A24" s="324" t="s">
        <v>117</v>
      </c>
      <c r="B24" s="308" t="s">
        <v>307</v>
      </c>
      <c r="C24" s="309"/>
      <c r="D24" s="325"/>
      <c r="E24" s="172"/>
      <c r="F24" s="173"/>
      <c r="G24" s="174"/>
      <c r="H24" s="175"/>
    </row>
    <row r="25" spans="1:8" s="97" customFormat="1" ht="12.75" customHeight="1">
      <c r="A25" s="184" t="s">
        <v>279</v>
      </c>
      <c r="B25" s="185" t="s">
        <v>308</v>
      </c>
      <c r="C25" s="310" t="s">
        <v>61</v>
      </c>
      <c r="D25" s="326">
        <v>6206</v>
      </c>
      <c r="E25" s="172"/>
      <c r="F25" s="173"/>
      <c r="G25" s="174"/>
      <c r="H25" s="175"/>
    </row>
    <row r="26" spans="1:8" s="97" customFormat="1" ht="12.75" customHeight="1">
      <c r="A26" s="178" t="s">
        <v>280</v>
      </c>
      <c r="B26" s="179" t="s">
        <v>309</v>
      </c>
      <c r="C26" s="311" t="s">
        <v>61</v>
      </c>
      <c r="D26" s="327">
        <v>5163</v>
      </c>
      <c r="E26" s="172"/>
      <c r="F26" s="173"/>
      <c r="G26" s="174"/>
      <c r="H26" s="175"/>
    </row>
    <row r="27" spans="1:4" s="97" customFormat="1" ht="14.25" customHeight="1" thickBot="1">
      <c r="A27" s="322" t="s">
        <v>264</v>
      </c>
      <c r="B27" s="312" t="s">
        <v>359</v>
      </c>
      <c r="C27" s="313" t="s">
        <v>360</v>
      </c>
      <c r="D27" s="379">
        <v>5115</v>
      </c>
    </row>
    <row r="28" spans="1:4" s="97" customFormat="1" ht="14.25" customHeight="1" thickBot="1">
      <c r="A28" s="176" t="s">
        <v>221</v>
      </c>
      <c r="B28" s="163" t="s">
        <v>240</v>
      </c>
      <c r="C28" s="181" t="s">
        <v>270</v>
      </c>
      <c r="D28" s="380">
        <v>1615</v>
      </c>
    </row>
    <row r="29" spans="1:4" s="97" customFormat="1" ht="28.5" customHeight="1" thickBot="1">
      <c r="A29" s="176" t="s">
        <v>222</v>
      </c>
      <c r="B29" s="163" t="s">
        <v>594</v>
      </c>
      <c r="C29" s="483" t="s">
        <v>61</v>
      </c>
      <c r="D29" s="380">
        <v>17679</v>
      </c>
    </row>
    <row r="30" spans="1:4" s="97" customFormat="1" ht="14.25" customHeight="1">
      <c r="A30" s="142"/>
      <c r="B30" s="143"/>
      <c r="C30" s="142"/>
      <c r="D30" s="142"/>
    </row>
    <row r="31" ht="12.75" customHeight="1">
      <c r="A31" s="104" t="s">
        <v>15</v>
      </c>
    </row>
    <row r="32" spans="1:4" s="107" customFormat="1" ht="12.75" customHeight="1">
      <c r="A32" s="116" t="s">
        <v>205</v>
      </c>
      <c r="B32" s="108" t="s">
        <v>273</v>
      </c>
      <c r="C32" s="106"/>
      <c r="D32" s="106"/>
    </row>
    <row r="33" spans="1:4" s="107" customFormat="1" ht="12.75" customHeight="1">
      <c r="A33" s="116"/>
      <c r="B33" s="108" t="s">
        <v>274</v>
      </c>
      <c r="C33" s="106"/>
      <c r="D33" s="106"/>
    </row>
    <row r="34" spans="1:3" ht="12.75" customHeight="1">
      <c r="A34" s="105" t="s">
        <v>2</v>
      </c>
      <c r="B34" s="108" t="s">
        <v>157</v>
      </c>
      <c r="C34" s="98"/>
    </row>
    <row r="35" spans="1:3" ht="12.75" customHeight="1">
      <c r="A35" s="105" t="s">
        <v>3</v>
      </c>
      <c r="B35" s="108" t="s">
        <v>67</v>
      </c>
      <c r="C35" s="98"/>
    </row>
    <row r="36" spans="1:3" ht="12.75" customHeight="1">
      <c r="A36" s="105" t="s">
        <v>68</v>
      </c>
      <c r="B36" s="108" t="s">
        <v>9</v>
      </c>
      <c r="C36" s="98"/>
    </row>
    <row r="37" spans="1:3" ht="12.75" customHeight="1">
      <c r="A37" s="105"/>
      <c r="B37" s="108" t="s">
        <v>10</v>
      </c>
      <c r="C37" s="98"/>
    </row>
    <row r="38" spans="1:2" ht="12.75" customHeight="1">
      <c r="A38" s="105" t="s">
        <v>69</v>
      </c>
      <c r="B38" s="98" t="s">
        <v>70</v>
      </c>
    </row>
    <row r="39" spans="1:2" ht="12.75" customHeight="1">
      <c r="A39" s="105"/>
      <c r="B39" s="98" t="s">
        <v>320</v>
      </c>
    </row>
    <row r="40" ht="12.75" customHeight="1">
      <c r="A40" s="105"/>
    </row>
    <row r="41" ht="12.75" customHeight="1">
      <c r="A41" s="105"/>
    </row>
    <row r="42" ht="12.75" customHeight="1">
      <c r="A42" s="105"/>
    </row>
    <row r="43" ht="12.75" customHeight="1">
      <c r="A43" s="99"/>
    </row>
    <row r="44" ht="12.75" customHeight="1">
      <c r="A44" s="99"/>
    </row>
    <row r="45" ht="12.75" customHeight="1">
      <c r="A45" s="99"/>
    </row>
    <row r="46" ht="12.75" customHeight="1">
      <c r="A46" s="99"/>
    </row>
    <row r="47" ht="12.75" customHeight="1">
      <c r="A47" s="99"/>
    </row>
    <row r="48" ht="12.75" customHeight="1">
      <c r="A48" s="99"/>
    </row>
    <row r="49" ht="12.75" customHeight="1">
      <c r="A49" s="99"/>
    </row>
    <row r="50" ht="12.75" customHeight="1">
      <c r="A50" s="99"/>
    </row>
    <row r="51" ht="12.75" customHeight="1">
      <c r="A51" s="99"/>
    </row>
    <row r="52" ht="12.75" customHeight="1">
      <c r="A52" s="99"/>
    </row>
    <row r="53" ht="12.75" customHeight="1">
      <c r="A53" s="99"/>
    </row>
    <row r="54" ht="12.75" customHeight="1"/>
    <row r="55" ht="12.75" customHeight="1"/>
    <row r="56" ht="12.75" customHeight="1"/>
    <row r="57" spans="2:4" ht="12.75" customHeight="1">
      <c r="B57" s="109"/>
      <c r="C57" s="110"/>
      <c r="D57" s="109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printOptions/>
  <pageMargins left="0.5905511811023623" right="0.1968503937007874" top="0.2362204724409449" bottom="0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40" sqref="B40"/>
    </sheetView>
  </sheetViews>
  <sheetFormatPr defaultColWidth="65.625" defaultRowHeight="12.75"/>
  <cols>
    <col min="1" max="1" width="2.375" style="10" customWidth="1"/>
    <col min="2" max="2" width="68.00390625" style="10" customWidth="1"/>
    <col min="3" max="3" width="21.125" style="10" customWidth="1"/>
    <col min="4" max="4" width="38.25390625" style="10" customWidth="1"/>
    <col min="5" max="5" width="8.87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275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276</v>
      </c>
    </row>
    <row r="4" ht="15.75">
      <c r="C4" s="22" t="s">
        <v>112</v>
      </c>
    </row>
    <row r="5" spans="2:3" ht="15.75">
      <c r="B5" s="2"/>
      <c r="C5" s="13" t="s">
        <v>289</v>
      </c>
    </row>
    <row r="6" spans="2:3" ht="15.75">
      <c r="B6" s="4" t="s">
        <v>290</v>
      </c>
      <c r="C6" s="14" t="s">
        <v>149</v>
      </c>
    </row>
    <row r="7" spans="2:3" ht="15.75">
      <c r="B7" s="6" t="s">
        <v>150</v>
      </c>
      <c r="C7" s="16" t="s">
        <v>8</v>
      </c>
    </row>
    <row r="8" spans="2:3" ht="15.75">
      <c r="B8" s="125" t="s">
        <v>152</v>
      </c>
      <c r="C8" s="1"/>
    </row>
    <row r="9" spans="2:6" ht="15.75">
      <c r="B9" s="6" t="s">
        <v>452</v>
      </c>
      <c r="C9" s="381">
        <v>3562</v>
      </c>
      <c r="F9" s="284"/>
    </row>
    <row r="10" spans="2:6" ht="15.75">
      <c r="B10" s="6" t="s">
        <v>453</v>
      </c>
      <c r="C10" s="381">
        <v>937</v>
      </c>
      <c r="D10" s="507"/>
      <c r="E10" s="545"/>
      <c r="F10" s="284"/>
    </row>
    <row r="11" spans="2:6" ht="15.75">
      <c r="B11" s="6" t="s">
        <v>454</v>
      </c>
      <c r="C11" s="381">
        <v>1873</v>
      </c>
      <c r="D11" s="507"/>
      <c r="E11" s="545"/>
      <c r="F11" s="284"/>
    </row>
    <row r="12" spans="2:6" ht="15.75">
      <c r="B12" s="6" t="s">
        <v>634</v>
      </c>
      <c r="C12" s="381">
        <v>2916</v>
      </c>
      <c r="D12" s="507"/>
      <c r="E12" s="545"/>
      <c r="F12" s="284"/>
    </row>
    <row r="13" spans="2:6" ht="15.75">
      <c r="B13" s="6" t="s">
        <v>635</v>
      </c>
      <c r="C13" s="381">
        <v>1900</v>
      </c>
      <c r="D13" s="507"/>
      <c r="E13" s="545"/>
      <c r="F13" s="284"/>
    </row>
    <row r="14" spans="2:6" ht="15.75">
      <c r="B14" s="6" t="s">
        <v>636</v>
      </c>
      <c r="C14" s="381">
        <v>611</v>
      </c>
      <c r="D14" s="507"/>
      <c r="E14" s="545"/>
      <c r="F14" s="284"/>
    </row>
    <row r="15" spans="2:7" ht="15.75">
      <c r="B15" s="6" t="s">
        <v>640</v>
      </c>
      <c r="C15" s="381">
        <v>483</v>
      </c>
      <c r="D15" s="507"/>
      <c r="E15" s="545"/>
      <c r="F15" s="505"/>
      <c r="G15" s="504"/>
    </row>
    <row r="16" spans="2:7" ht="15.75">
      <c r="B16" s="6" t="s">
        <v>641</v>
      </c>
      <c r="C16" s="381">
        <v>921</v>
      </c>
      <c r="D16" s="507"/>
      <c r="E16" s="545"/>
      <c r="F16" s="505"/>
      <c r="G16" s="504"/>
    </row>
    <row r="17" spans="2:7" ht="15.75">
      <c r="B17" s="6" t="s">
        <v>642</v>
      </c>
      <c r="C17" s="381">
        <v>2900</v>
      </c>
      <c r="D17" s="507"/>
      <c r="E17" s="545"/>
      <c r="F17" s="505"/>
      <c r="G17" s="504"/>
    </row>
    <row r="18" spans="2:6" ht="15.75">
      <c r="B18" s="506" t="s">
        <v>278</v>
      </c>
      <c r="C18" s="453"/>
      <c r="D18" s="507"/>
      <c r="E18" s="545"/>
      <c r="F18" s="284"/>
    </row>
    <row r="19" spans="2:6" ht="15.75">
      <c r="B19" s="6" t="s">
        <v>455</v>
      </c>
      <c r="C19" s="381">
        <v>1382</v>
      </c>
      <c r="D19" s="507"/>
      <c r="E19" s="545"/>
      <c r="F19" s="284"/>
    </row>
    <row r="20" spans="2:6" ht="15.75">
      <c r="B20" s="123" t="s">
        <v>456</v>
      </c>
      <c r="C20" s="454">
        <v>2339</v>
      </c>
      <c r="D20" s="507"/>
      <c r="E20" s="545"/>
      <c r="F20" s="284"/>
    </row>
    <row r="21" spans="2:6" ht="15.75">
      <c r="B21" s="499" t="s">
        <v>101</v>
      </c>
      <c r="C21" s="381"/>
      <c r="D21" s="507"/>
      <c r="E21" s="545"/>
      <c r="F21" s="284"/>
    </row>
    <row r="22" spans="2:6" ht="19.5" customHeight="1">
      <c r="B22" s="6" t="s">
        <v>878</v>
      </c>
      <c r="C22" s="381">
        <v>521</v>
      </c>
      <c r="D22" s="507"/>
      <c r="E22" s="545"/>
      <c r="F22" s="284"/>
    </row>
    <row r="23" spans="2:6" ht="18" customHeight="1">
      <c r="B23" s="6" t="s">
        <v>879</v>
      </c>
      <c r="C23" s="381">
        <v>853</v>
      </c>
      <c r="D23" s="507"/>
      <c r="E23" s="545"/>
      <c r="F23" s="284"/>
    </row>
    <row r="24" spans="2:6" ht="15.75" customHeight="1">
      <c r="B24" s="6" t="s">
        <v>880</v>
      </c>
      <c r="C24" s="381">
        <v>542</v>
      </c>
      <c r="D24" s="507"/>
      <c r="E24" s="545"/>
      <c r="F24" s="284"/>
    </row>
    <row r="25" spans="2:6" ht="15.75">
      <c r="B25" s="6" t="s">
        <v>881</v>
      </c>
      <c r="C25" s="381">
        <v>934</v>
      </c>
      <c r="D25" s="507"/>
      <c r="E25" s="545"/>
      <c r="F25" s="284"/>
    </row>
    <row r="26" spans="2:6" ht="15.75">
      <c r="B26" s="6" t="s">
        <v>882</v>
      </c>
      <c r="C26" s="381">
        <v>866</v>
      </c>
      <c r="D26" s="507"/>
      <c r="E26" s="545"/>
      <c r="F26" s="284"/>
    </row>
    <row r="27" spans="2:6" ht="15.75">
      <c r="B27" s="6" t="s">
        <v>883</v>
      </c>
      <c r="C27" s="381">
        <v>2208</v>
      </c>
      <c r="D27" s="507"/>
      <c r="E27" s="545"/>
      <c r="F27" s="284"/>
    </row>
    <row r="28" spans="2:6" ht="15.75">
      <c r="B28" s="6" t="s">
        <v>884</v>
      </c>
      <c r="C28" s="381">
        <v>2401</v>
      </c>
      <c r="D28" s="507"/>
      <c r="E28" s="545"/>
      <c r="F28" s="284"/>
    </row>
    <row r="29" spans="2:6" ht="31.5">
      <c r="B29" s="400" t="s">
        <v>885</v>
      </c>
      <c r="C29" s="381">
        <v>1533</v>
      </c>
      <c r="D29" s="507"/>
      <c r="E29" s="545"/>
      <c r="F29" s="284"/>
    </row>
    <row r="30" spans="2:6" ht="31.5">
      <c r="B30" s="400" t="s">
        <v>886</v>
      </c>
      <c r="C30" s="381">
        <v>1329</v>
      </c>
      <c r="D30" s="507"/>
      <c r="E30" s="545"/>
      <c r="F30" s="284"/>
    </row>
    <row r="31" spans="2:6" ht="15.75">
      <c r="B31" s="400" t="s">
        <v>887</v>
      </c>
      <c r="C31" s="381">
        <v>690</v>
      </c>
      <c r="D31" s="507"/>
      <c r="E31" s="545"/>
      <c r="F31" s="284"/>
    </row>
    <row r="32" spans="2:6" ht="31.5">
      <c r="B32" s="401" t="s">
        <v>888</v>
      </c>
      <c r="C32" s="452">
        <v>824</v>
      </c>
      <c r="D32" s="507"/>
      <c r="E32" s="545"/>
      <c r="F32" s="284"/>
    </row>
    <row r="33" spans="2:6" ht="15.75">
      <c r="B33" s="11" t="s">
        <v>27</v>
      </c>
      <c r="D33" s="507"/>
      <c r="E33" s="545"/>
      <c r="F33" s="284"/>
    </row>
    <row r="34" spans="2:5" ht="63.75" customHeight="1">
      <c r="B34" s="645" t="s">
        <v>889</v>
      </c>
      <c r="C34" s="645"/>
      <c r="D34" s="507"/>
      <c r="E34" s="545"/>
    </row>
    <row r="35" spans="2:5" ht="66" customHeight="1">
      <c r="B35" s="646" t="s">
        <v>890</v>
      </c>
      <c r="C35" s="646"/>
      <c r="D35" s="507"/>
      <c r="E35" s="545"/>
    </row>
    <row r="38" ht="15.75">
      <c r="B38" s="282"/>
    </row>
    <row r="39" ht="15.75">
      <c r="B39" s="282"/>
    </row>
  </sheetData>
  <sheetProtection/>
  <mergeCells count="2">
    <mergeCell ref="B34:C34"/>
    <mergeCell ref="B35:C35"/>
  </mergeCells>
  <printOptions/>
  <pageMargins left="0.7874015748031497" right="0.2362204724409449" top="0.2755905511811024" bottom="0.3937007874015748" header="0.5118110236220472" footer="0.5118110236220472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C34" sqref="C34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351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352</v>
      </c>
    </row>
    <row r="4" ht="15.75">
      <c r="B4" s="11" t="s">
        <v>353</v>
      </c>
    </row>
    <row r="5" ht="15.75">
      <c r="B5" s="11" t="s">
        <v>354</v>
      </c>
    </row>
    <row r="7" ht="15.75">
      <c r="C7" s="24" t="s">
        <v>350</v>
      </c>
    </row>
    <row r="8" spans="2:3" ht="15.75">
      <c r="B8" s="2"/>
      <c r="C8" s="13" t="s">
        <v>289</v>
      </c>
    </row>
    <row r="9" spans="2:3" ht="15.75">
      <c r="B9" s="4" t="s">
        <v>290</v>
      </c>
      <c r="C9" s="14" t="s">
        <v>149</v>
      </c>
    </row>
    <row r="10" spans="2:3" ht="15.75">
      <c r="B10" s="6"/>
      <c r="C10" s="16" t="s">
        <v>8</v>
      </c>
    </row>
    <row r="11" spans="2:3" ht="15.75">
      <c r="B11" s="125" t="s">
        <v>152</v>
      </c>
      <c r="C11" s="66"/>
    </row>
    <row r="12" spans="2:5" ht="15.75">
      <c r="B12" s="6" t="s">
        <v>457</v>
      </c>
      <c r="C12" s="73">
        <f>'табл.1а'!C9+'табл.2 '!C10</f>
        <v>5662</v>
      </c>
      <c r="E12" s="507"/>
    </row>
    <row r="13" spans="2:5" ht="15.75">
      <c r="B13" s="6" t="s">
        <v>453</v>
      </c>
      <c r="C13" s="73">
        <f>'табл.1а'!C10+'табл.2 '!C11</f>
        <v>1777</v>
      </c>
      <c r="D13" s="508"/>
      <c r="E13" s="507"/>
    </row>
    <row r="14" spans="2:5" ht="15.75">
      <c r="B14" s="6" t="s">
        <v>458</v>
      </c>
      <c r="C14" s="73">
        <f>'табл.1а'!C11+'табл.2 '!C12</f>
        <v>3238</v>
      </c>
      <c r="E14" s="507"/>
    </row>
    <row r="15" spans="2:5" ht="15.75">
      <c r="B15" s="6" t="s">
        <v>634</v>
      </c>
      <c r="C15" s="73">
        <f>'табл.1а'!C12+'табл.2 '!C13</f>
        <v>4491</v>
      </c>
      <c r="E15" s="507"/>
    </row>
    <row r="16" spans="2:5" ht="15.75">
      <c r="B16" s="6" t="s">
        <v>635</v>
      </c>
      <c r="C16" s="73">
        <f>'табл.1а'!C13+'табл.2 '!C14</f>
        <v>2950</v>
      </c>
      <c r="E16" s="507"/>
    </row>
    <row r="17" spans="2:5" ht="15.75">
      <c r="B17" s="6" t="s">
        <v>636</v>
      </c>
      <c r="C17" s="73">
        <f>'табл.1а'!C14+'табл.2 '!C15</f>
        <v>1157</v>
      </c>
      <c r="E17" s="507"/>
    </row>
    <row r="18" spans="2:5" ht="15.75">
      <c r="B18" s="6" t="s">
        <v>637</v>
      </c>
      <c r="C18" s="73">
        <f>'табл.1а'!C16+'табл.2 '!C16</f>
        <v>1761</v>
      </c>
      <c r="E18" s="507"/>
    </row>
    <row r="19" spans="2:5" ht="15.75">
      <c r="B19" s="123" t="s">
        <v>638</v>
      </c>
      <c r="C19" s="73">
        <f>'табл.1а'!C17+'табл.2 '!C17</f>
        <v>5525</v>
      </c>
      <c r="E19" s="507"/>
    </row>
    <row r="20" spans="2:3" ht="15.75">
      <c r="B20" s="128" t="s">
        <v>278</v>
      </c>
      <c r="C20" s="135"/>
    </row>
    <row r="21" spans="2:5" ht="15.75">
      <c r="B21" s="123" t="s">
        <v>459</v>
      </c>
      <c r="C21" s="136">
        <f>'табл.1а'!C19+'табл.2 '!C20</f>
        <v>2222</v>
      </c>
      <c r="E21" s="507"/>
    </row>
    <row r="22" spans="2:3" ht="15.75">
      <c r="B22" s="122" t="s">
        <v>101</v>
      </c>
      <c r="C22" s="73"/>
    </row>
    <row r="23" spans="2:5" ht="15.75">
      <c r="B23" s="6" t="s">
        <v>878</v>
      </c>
      <c r="C23" s="73">
        <f>'табл.1а'!C22+'табл.2 '!C22</f>
        <v>805</v>
      </c>
      <c r="E23" s="507"/>
    </row>
    <row r="24" spans="2:5" ht="15.75">
      <c r="B24" s="6" t="s">
        <v>879</v>
      </c>
      <c r="C24" s="73">
        <f>'табл.1а'!C23+'табл.2 '!C23</f>
        <v>1483</v>
      </c>
      <c r="E24" s="507"/>
    </row>
    <row r="25" spans="2:5" ht="15.75">
      <c r="B25" s="6" t="s">
        <v>880</v>
      </c>
      <c r="C25" s="73">
        <f>'табл.1а'!C24+'табл.2 '!C24</f>
        <v>1172</v>
      </c>
      <c r="E25" s="507"/>
    </row>
    <row r="26" spans="2:5" ht="15.75">
      <c r="B26" s="6" t="s">
        <v>891</v>
      </c>
      <c r="C26" s="73">
        <v>922</v>
      </c>
      <c r="E26" s="507"/>
    </row>
    <row r="27" spans="2:3" ht="15.75">
      <c r="B27" s="6" t="s">
        <v>639</v>
      </c>
      <c r="C27" s="73">
        <f>'табл.1а'!C25+'табл.2 '!C25</f>
        <v>1774</v>
      </c>
    </row>
    <row r="28" spans="2:5" ht="15.75">
      <c r="B28" s="6" t="s">
        <v>892</v>
      </c>
      <c r="C28" s="73">
        <f>'табл.1а'!C26+'табл.2 '!C26</f>
        <v>1402</v>
      </c>
      <c r="E28" s="507"/>
    </row>
    <row r="29" spans="2:5" ht="15.75">
      <c r="B29" s="6" t="s">
        <v>893</v>
      </c>
      <c r="C29" s="73">
        <f>'табл.1а'!C27+'табл.2 '!C27</f>
        <v>3906</v>
      </c>
      <c r="E29" s="507"/>
    </row>
    <row r="30" spans="2:5" ht="15.75">
      <c r="B30" s="6" t="s">
        <v>894</v>
      </c>
      <c r="C30" s="73">
        <f>'табл.1а'!C28+'табл.2 '!C28</f>
        <v>4412</v>
      </c>
      <c r="E30" s="507"/>
    </row>
    <row r="31" spans="2:5" ht="31.5">
      <c r="B31" s="400" t="s">
        <v>895</v>
      </c>
      <c r="C31" s="73">
        <f>'табл.1а'!C29+'табл.2 '!C29</f>
        <v>2776</v>
      </c>
      <c r="E31" s="507"/>
    </row>
    <row r="32" spans="2:5" ht="31.5">
      <c r="B32" s="400" t="s">
        <v>896</v>
      </c>
      <c r="C32" s="73">
        <f>'табл.1а'!C30+'табл.2 '!C30</f>
        <v>2329</v>
      </c>
      <c r="E32" s="507"/>
    </row>
    <row r="33" spans="2:5" ht="15.75">
      <c r="B33" s="400" t="s">
        <v>897</v>
      </c>
      <c r="C33" s="73">
        <f>'табл.1а'!C31+'табл.2 '!C31</f>
        <v>1275</v>
      </c>
      <c r="E33" s="507"/>
    </row>
    <row r="34" spans="2:5" ht="31.5">
      <c r="B34" s="401" t="s">
        <v>898</v>
      </c>
      <c r="C34" s="120">
        <f>'табл.1а'!C32+'табл.2 '!C32</f>
        <v>1559</v>
      </c>
      <c r="E34" s="507"/>
    </row>
    <row r="35" spans="2:5" ht="15.75">
      <c r="B35" s="11" t="s">
        <v>356</v>
      </c>
      <c r="E35" s="507"/>
    </row>
    <row r="36" spans="2:5" ht="60.75" customHeight="1">
      <c r="B36" s="645" t="s">
        <v>889</v>
      </c>
      <c r="C36" s="645"/>
      <c r="E36" s="507"/>
    </row>
    <row r="37" spans="2:5" ht="52.5" customHeight="1">
      <c r="B37" s="646" t="s">
        <v>890</v>
      </c>
      <c r="C37" s="646"/>
      <c r="E37" s="507"/>
    </row>
    <row r="38" spans="2:3" ht="43.5" customHeight="1">
      <c r="B38" s="649"/>
      <c r="C38" s="650"/>
    </row>
    <row r="39" spans="2:3" ht="34.5" customHeight="1">
      <c r="B39" s="647"/>
      <c r="C39" s="648"/>
    </row>
    <row r="40" spans="2:3" ht="15.75">
      <c r="B40" s="647"/>
      <c r="C40" s="648"/>
    </row>
    <row r="43" ht="15.75" customHeight="1"/>
    <row r="44" spans="2:3" ht="15.75" customHeight="1">
      <c r="B44" s="647"/>
      <c r="C44" s="648"/>
    </row>
    <row r="45" spans="2:3" ht="15.75" customHeight="1">
      <c r="B45" s="647"/>
      <c r="C45" s="648"/>
    </row>
    <row r="50" ht="15.75">
      <c r="B50" s="60"/>
    </row>
    <row r="51" ht="15.75">
      <c r="B51" s="60"/>
    </row>
    <row r="52" ht="15.75">
      <c r="B52" s="60"/>
    </row>
    <row r="53" spans="2:3" ht="15.75">
      <c r="B53" s="285"/>
      <c r="C53" s="278"/>
    </row>
    <row r="58" ht="15.75">
      <c r="B58" s="282"/>
    </row>
    <row r="59" ht="15.75">
      <c r="B59" s="282"/>
    </row>
    <row r="62" spans="2:3" ht="15.75">
      <c r="B62" s="196"/>
      <c r="C62" s="196"/>
    </row>
    <row r="63" spans="2:3" ht="15.75">
      <c r="B63" s="196"/>
      <c r="C63" s="197"/>
    </row>
  </sheetData>
  <sheetProtection/>
  <mergeCells count="7">
    <mergeCell ref="B45:C45"/>
    <mergeCell ref="B36:C36"/>
    <mergeCell ref="B37:C37"/>
    <mergeCell ref="B38:C38"/>
    <mergeCell ref="B39:C39"/>
    <mergeCell ref="B40:C40"/>
    <mergeCell ref="B44:C44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B36" sqref="B36:C41"/>
    </sheetView>
  </sheetViews>
  <sheetFormatPr defaultColWidth="8.875" defaultRowHeight="12.75"/>
  <cols>
    <col min="1" max="1" width="2.375" style="10" customWidth="1"/>
    <col min="2" max="2" width="71.875" style="10" customWidth="1"/>
    <col min="3" max="3" width="20.75390625" style="10" customWidth="1"/>
    <col min="4" max="4" width="15.625" style="10" customWidth="1"/>
    <col min="5" max="5" width="10.875" style="10" customWidth="1"/>
    <col min="6" max="6" width="38.00390625" style="10" customWidth="1"/>
    <col min="7" max="16384" width="8.875" style="10" customWidth="1"/>
  </cols>
  <sheetData>
    <row r="1" spans="1:256" ht="15.75">
      <c r="A1" s="11"/>
      <c r="B1" s="11" t="s">
        <v>98</v>
      </c>
      <c r="C1" s="1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 t="s">
        <v>277</v>
      </c>
      <c r="C2" s="1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2:23" ht="15.75">
      <c r="B3" s="11" t="s">
        <v>11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4:23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3:23" ht="15.75">
      <c r="C5" s="22" t="s">
        <v>114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2:23" ht="15.75">
      <c r="B6" s="2"/>
      <c r="C6" s="13" t="s">
        <v>289</v>
      </c>
      <c r="D6" s="36"/>
      <c r="E6" s="50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2:23" ht="15.75">
      <c r="B7" s="4" t="s">
        <v>290</v>
      </c>
      <c r="C7" s="14" t="s">
        <v>149</v>
      </c>
      <c r="D7" s="36"/>
      <c r="E7" s="50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2:23" ht="15.75">
      <c r="B8" s="17"/>
      <c r="C8" s="16" t="s">
        <v>8</v>
      </c>
      <c r="D8" s="36"/>
      <c r="E8" s="50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2:23" ht="15.75">
      <c r="B9" s="125" t="s">
        <v>152</v>
      </c>
      <c r="C9" s="66"/>
      <c r="D9" s="20"/>
      <c r="E9" s="51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2:23" ht="15.75">
      <c r="B10" s="6" t="s">
        <v>460</v>
      </c>
      <c r="C10" s="511">
        <v>2100</v>
      </c>
      <c r="D10" s="512"/>
      <c r="E10" s="513"/>
      <c r="F10" s="20"/>
      <c r="G10" s="514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2:23" ht="15.75">
      <c r="B11" s="6" t="s">
        <v>453</v>
      </c>
      <c r="C11" s="511">
        <v>840</v>
      </c>
      <c r="D11" s="512"/>
      <c r="E11" s="513"/>
      <c r="F11" s="20"/>
      <c r="G11" s="51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2:23" ht="15.75">
      <c r="B12" s="6" t="s">
        <v>454</v>
      </c>
      <c r="C12" s="511">
        <v>1365</v>
      </c>
      <c r="D12" s="512"/>
      <c r="E12" s="513"/>
      <c r="F12" s="20"/>
      <c r="G12" s="514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2:23" ht="15.75">
      <c r="B13" s="6" t="s">
        <v>634</v>
      </c>
      <c r="C13" s="511">
        <v>1575</v>
      </c>
      <c r="D13" s="512"/>
      <c r="E13" s="513"/>
      <c r="F13" s="515"/>
      <c r="G13" s="51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2:23" ht="15.75">
      <c r="B14" s="6" t="s">
        <v>635</v>
      </c>
      <c r="C14" s="511">
        <v>1050</v>
      </c>
      <c r="D14" s="512"/>
      <c r="E14" s="513"/>
      <c r="F14" s="515"/>
      <c r="G14" s="514"/>
      <c r="H14" s="20"/>
      <c r="I14" s="20"/>
      <c r="J14" s="516"/>
      <c r="K14" s="516"/>
      <c r="L14" s="516"/>
      <c r="M14" s="516"/>
      <c r="N14" s="516"/>
      <c r="O14" s="516"/>
      <c r="P14" s="516"/>
      <c r="Q14" s="516"/>
      <c r="R14" s="516"/>
      <c r="S14" s="20"/>
      <c r="T14" s="20"/>
      <c r="U14" s="20"/>
      <c r="V14" s="20"/>
      <c r="W14" s="20"/>
    </row>
    <row r="15" spans="2:23" ht="15.75">
      <c r="B15" s="6" t="s">
        <v>636</v>
      </c>
      <c r="C15" s="511">
        <v>546</v>
      </c>
      <c r="D15" s="512"/>
      <c r="E15" s="513"/>
      <c r="F15" s="515"/>
      <c r="G15" s="51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2:23" ht="15.75">
      <c r="B16" s="6" t="s">
        <v>637</v>
      </c>
      <c r="C16" s="511">
        <v>840</v>
      </c>
      <c r="D16" s="512"/>
      <c r="E16" s="513"/>
      <c r="F16" s="515"/>
      <c r="G16" s="514"/>
      <c r="H16" s="20"/>
      <c r="I16" s="20"/>
      <c r="J16" s="20"/>
      <c r="K16" s="20"/>
      <c r="L16" s="20"/>
      <c r="M16" s="516"/>
      <c r="N16" s="516"/>
      <c r="O16" s="516"/>
      <c r="P16" s="516"/>
      <c r="Q16" s="516"/>
      <c r="R16" s="516"/>
      <c r="S16" s="516"/>
      <c r="T16" s="20"/>
      <c r="U16" s="20"/>
      <c r="V16" s="20"/>
      <c r="W16" s="20"/>
    </row>
    <row r="17" spans="2:23" ht="15.75">
      <c r="B17" s="123" t="s">
        <v>643</v>
      </c>
      <c r="C17" s="511">
        <v>2625</v>
      </c>
      <c r="D17" s="512"/>
      <c r="E17" s="513"/>
      <c r="F17" s="515"/>
      <c r="G17" s="514"/>
      <c r="H17" s="20"/>
      <c r="I17" s="20"/>
      <c r="J17" s="516"/>
      <c r="K17" s="516"/>
      <c r="L17" s="516"/>
      <c r="M17" s="516"/>
      <c r="N17" s="516"/>
      <c r="O17" s="516"/>
      <c r="P17" s="516"/>
      <c r="Q17" s="20"/>
      <c r="R17" s="20"/>
      <c r="S17" s="20"/>
      <c r="T17" s="20"/>
      <c r="U17" s="20"/>
      <c r="V17" s="20"/>
      <c r="W17" s="20"/>
    </row>
    <row r="18" spans="2:23" ht="15.75">
      <c r="B18" s="506" t="s">
        <v>278</v>
      </c>
      <c r="C18" s="135"/>
      <c r="D18" s="118"/>
      <c r="E18" s="513"/>
      <c r="F18" s="515"/>
      <c r="G18" s="51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2:23" ht="15.75">
      <c r="B19" s="6" t="s">
        <v>355</v>
      </c>
      <c r="C19" s="511">
        <v>2100</v>
      </c>
      <c r="D19" s="512"/>
      <c r="E19" s="513"/>
      <c r="F19" s="515"/>
      <c r="G19" s="51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2:23" ht="15.75">
      <c r="B20" s="123" t="s">
        <v>461</v>
      </c>
      <c r="C20" s="517">
        <v>840</v>
      </c>
      <c r="D20" s="512"/>
      <c r="E20" s="513"/>
      <c r="F20" s="515"/>
      <c r="G20" s="514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2:23" ht="15.75">
      <c r="B21" s="499" t="s">
        <v>101</v>
      </c>
      <c r="C21" s="73"/>
      <c r="D21" s="118"/>
      <c r="E21" s="513"/>
      <c r="F21" s="515"/>
      <c r="G21" s="51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2:23" ht="17.25" customHeight="1">
      <c r="B22" s="6" t="s">
        <v>878</v>
      </c>
      <c r="C22" s="511">
        <v>284</v>
      </c>
      <c r="D22" s="512"/>
      <c r="E22" s="513"/>
      <c r="F22" s="518"/>
      <c r="G22" s="51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2:23" ht="16.5" customHeight="1">
      <c r="B23" s="6" t="s">
        <v>879</v>
      </c>
      <c r="C23" s="511">
        <v>630</v>
      </c>
      <c r="D23" s="512"/>
      <c r="E23" s="513"/>
      <c r="F23" s="518"/>
      <c r="G23" s="51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2:23" ht="18.75" customHeight="1">
      <c r="B24" s="6" t="s">
        <v>880</v>
      </c>
      <c r="C24" s="511">
        <v>630</v>
      </c>
      <c r="D24" s="512"/>
      <c r="E24" s="513"/>
      <c r="F24" s="518"/>
      <c r="G24" s="514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2:23" ht="15.75">
      <c r="B25" s="6" t="s">
        <v>881</v>
      </c>
      <c r="C25" s="511">
        <v>840</v>
      </c>
      <c r="D25" s="512"/>
      <c r="E25" s="513"/>
      <c r="F25" s="515"/>
      <c r="G25" s="51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2:23" ht="15.75">
      <c r="B26" s="6" t="s">
        <v>882</v>
      </c>
      <c r="C26" s="511">
        <v>536</v>
      </c>
      <c r="D26" s="512"/>
      <c r="E26" s="513"/>
      <c r="F26" s="515"/>
      <c r="G26" s="51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2:23" ht="15.75">
      <c r="B27" s="6" t="s">
        <v>883</v>
      </c>
      <c r="C27" s="511">
        <v>1698</v>
      </c>
      <c r="D27" s="512"/>
      <c r="E27" s="519"/>
      <c r="F27" s="518"/>
      <c r="G27" s="51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2:23" ht="15.75">
      <c r="B28" s="6" t="s">
        <v>884</v>
      </c>
      <c r="C28" s="511">
        <v>2011</v>
      </c>
      <c r="D28" s="512"/>
      <c r="E28" s="519"/>
      <c r="F28" s="518"/>
      <c r="G28" s="514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2:23" ht="31.5">
      <c r="B29" s="400" t="s">
        <v>885</v>
      </c>
      <c r="C29" s="511">
        <v>1243</v>
      </c>
      <c r="D29" s="512"/>
      <c r="E29" s="519"/>
      <c r="F29" s="518"/>
      <c r="G29" s="51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23" ht="31.5">
      <c r="B30" s="400" t="s">
        <v>886</v>
      </c>
      <c r="C30" s="511">
        <v>1000</v>
      </c>
      <c r="D30" s="512"/>
      <c r="E30" s="519"/>
      <c r="F30" s="518"/>
      <c r="G30" s="514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2:23" ht="15.75">
      <c r="B31" s="400" t="s">
        <v>887</v>
      </c>
      <c r="C31" s="511">
        <v>585</v>
      </c>
      <c r="D31" s="512"/>
      <c r="E31" s="519"/>
      <c r="F31" s="518"/>
      <c r="G31" s="514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2:23" ht="31.5">
      <c r="B32" s="401" t="s">
        <v>888</v>
      </c>
      <c r="C32" s="520">
        <v>735</v>
      </c>
      <c r="D32" s="512"/>
      <c r="E32" s="519"/>
      <c r="F32" s="518"/>
      <c r="G32" s="514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2:23" ht="32.25" customHeight="1">
      <c r="B33" s="11" t="s">
        <v>106</v>
      </c>
      <c r="D33" s="512"/>
      <c r="E33" s="519"/>
      <c r="F33" s="518"/>
      <c r="G33" s="514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2:23" ht="66" customHeight="1">
      <c r="B34" s="645" t="s">
        <v>889</v>
      </c>
      <c r="C34" s="645"/>
      <c r="D34" s="512"/>
      <c r="E34" s="519"/>
      <c r="F34" s="518"/>
      <c r="G34" s="514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2:23" ht="47.25" customHeight="1">
      <c r="B35" s="646" t="s">
        <v>890</v>
      </c>
      <c r="C35" s="646"/>
      <c r="D35" s="512"/>
      <c r="E35" s="519"/>
      <c r="F35" s="518"/>
      <c r="G35" s="514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2:23" ht="15.75">
      <c r="B36" s="281"/>
      <c r="C36" s="20"/>
      <c r="D36" s="20"/>
      <c r="E36" s="16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2:23" ht="15.75">
      <c r="B37" s="521"/>
      <c r="C37" s="522"/>
      <c r="D37" s="16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2:23" ht="15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2:8" ht="15.75">
      <c r="B39" s="20"/>
      <c r="C39" s="20"/>
      <c r="D39" s="20"/>
      <c r="E39" s="20"/>
      <c r="F39" s="20"/>
      <c r="G39" s="20"/>
      <c r="H39" s="20"/>
    </row>
    <row r="40" spans="2:8" ht="15.75">
      <c r="B40" s="20"/>
      <c r="C40" s="20"/>
      <c r="D40" s="20"/>
      <c r="E40" s="20"/>
      <c r="F40" s="20"/>
      <c r="G40" s="20"/>
      <c r="H40" s="20"/>
    </row>
    <row r="41" spans="2:8" ht="15.75">
      <c r="B41" s="20"/>
      <c r="C41" s="20"/>
      <c r="D41" s="20"/>
      <c r="E41" s="20"/>
      <c r="F41" s="20"/>
      <c r="G41" s="20"/>
      <c r="H41" s="20"/>
    </row>
    <row r="42" spans="2:8" ht="15.75">
      <c r="B42" s="523"/>
      <c r="C42" s="20"/>
      <c r="D42" s="20"/>
      <c r="E42" s="20"/>
      <c r="F42" s="20"/>
      <c r="G42" s="20"/>
      <c r="H42" s="20"/>
    </row>
    <row r="43" spans="2:8" ht="15.75">
      <c r="B43" s="523"/>
      <c r="C43" s="20"/>
      <c r="D43" s="20"/>
      <c r="E43" s="20"/>
      <c r="F43" s="20"/>
      <c r="G43" s="20"/>
      <c r="H43" s="20"/>
    </row>
    <row r="44" spans="2:8" ht="15.75">
      <c r="B44" s="196"/>
      <c r="C44" s="197"/>
      <c r="D44" s="20"/>
      <c r="E44" s="20"/>
      <c r="F44" s="20"/>
      <c r="G44" s="20"/>
      <c r="H44" s="20"/>
    </row>
    <row r="45" spans="2:8" ht="15.75">
      <c r="B45" s="20"/>
      <c r="C45" s="20"/>
      <c r="D45" s="20" t="s">
        <v>209</v>
      </c>
      <c r="E45" s="20"/>
      <c r="F45" s="20"/>
      <c r="G45" s="20"/>
      <c r="H45" s="20"/>
    </row>
    <row r="46" spans="2:8" ht="15.75">
      <c r="B46" s="20"/>
      <c r="C46" s="20"/>
      <c r="D46" s="20"/>
      <c r="E46" s="20"/>
      <c r="F46" s="20"/>
      <c r="G46" s="20"/>
      <c r="H46" s="20"/>
    </row>
  </sheetData>
  <sheetProtection/>
  <mergeCells count="2">
    <mergeCell ref="B34:C34"/>
    <mergeCell ref="B35:C35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9" sqref="A69"/>
    </sheetView>
  </sheetViews>
  <sheetFormatPr defaultColWidth="8.875" defaultRowHeight="12.75"/>
  <cols>
    <col min="1" max="1" width="65.2539062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191</v>
      </c>
    </row>
    <row r="2" ht="15.75">
      <c r="A2" s="11"/>
    </row>
    <row r="3" spans="1:5" ht="15.75">
      <c r="A3" s="10" t="s">
        <v>209</v>
      </c>
      <c r="C3" s="22" t="s">
        <v>192</v>
      </c>
      <c r="D3" s="22"/>
      <c r="E3" s="20"/>
    </row>
    <row r="4" spans="1:5" ht="15.75">
      <c r="A4" s="1"/>
      <c r="B4" s="13" t="s">
        <v>193</v>
      </c>
      <c r="C4" s="23" t="s">
        <v>289</v>
      </c>
      <c r="D4" s="9"/>
      <c r="E4" s="9"/>
    </row>
    <row r="5" spans="1:5" ht="15.75">
      <c r="A5" s="169" t="s">
        <v>30</v>
      </c>
      <c r="B5" s="14" t="s">
        <v>194</v>
      </c>
      <c r="C5" s="29" t="s">
        <v>151</v>
      </c>
      <c r="D5" s="9"/>
      <c r="E5" s="9"/>
    </row>
    <row r="6" spans="1:5" ht="15.75">
      <c r="A6" s="171"/>
      <c r="B6" s="16"/>
      <c r="C6" s="30" t="s">
        <v>7</v>
      </c>
      <c r="D6" s="20"/>
      <c r="E6" s="9"/>
    </row>
    <row r="7" spans="1:5" ht="15.75">
      <c r="A7" s="405" t="s">
        <v>171</v>
      </c>
      <c r="B7" s="2"/>
      <c r="C7" s="1"/>
      <c r="D7" s="20"/>
      <c r="E7" s="9"/>
    </row>
    <row r="8" spans="1:5" ht="15.75">
      <c r="A8" s="138" t="s">
        <v>175</v>
      </c>
      <c r="B8" s="134"/>
      <c r="C8" s="127"/>
      <c r="D8" s="21"/>
      <c r="E8" s="20"/>
    </row>
    <row r="9" spans="1:5" ht="15.75">
      <c r="A9" s="124" t="s">
        <v>344</v>
      </c>
      <c r="B9" s="346" t="s">
        <v>174</v>
      </c>
      <c r="C9" s="126">
        <v>20</v>
      </c>
      <c r="D9" s="21"/>
      <c r="E9" s="20"/>
    </row>
    <row r="10" spans="1:5" ht="15.75">
      <c r="A10" s="138" t="s">
        <v>188</v>
      </c>
      <c r="B10" s="4"/>
      <c r="C10" s="5"/>
      <c r="D10" s="21"/>
      <c r="E10" s="20"/>
    </row>
    <row r="11" spans="1:5" ht="15.75">
      <c r="A11" s="124" t="s">
        <v>344</v>
      </c>
      <c r="B11" s="346" t="s">
        <v>174</v>
      </c>
      <c r="C11" s="5">
        <v>20</v>
      </c>
      <c r="D11" s="21"/>
      <c r="E11" s="20"/>
    </row>
    <row r="12" spans="1:5" ht="15.75">
      <c r="A12" s="134" t="s">
        <v>189</v>
      </c>
      <c r="B12" s="134"/>
      <c r="C12" s="127"/>
      <c r="D12" s="21"/>
      <c r="E12" s="21"/>
    </row>
    <row r="13" spans="1:5" ht="15.75">
      <c r="A13" s="346" t="s">
        <v>344</v>
      </c>
      <c r="B13" s="346" t="s">
        <v>174</v>
      </c>
      <c r="C13" s="126">
        <v>20</v>
      </c>
      <c r="D13" s="21"/>
      <c r="E13" s="21"/>
    </row>
    <row r="14" spans="1:5" ht="15.75">
      <c r="A14" s="134" t="s">
        <v>509</v>
      </c>
      <c r="B14" s="134"/>
      <c r="C14" s="127"/>
      <c r="D14" s="21"/>
      <c r="E14" s="21"/>
    </row>
    <row r="15" spans="1:5" ht="15.75">
      <c r="A15" s="346" t="s">
        <v>344</v>
      </c>
      <c r="B15" s="346" t="s">
        <v>174</v>
      </c>
      <c r="C15" s="126">
        <f>ROUND(25.9*1.043,1)</f>
        <v>27</v>
      </c>
      <c r="D15" s="21"/>
      <c r="E15" s="21"/>
    </row>
    <row r="16" spans="1:5" ht="15.75">
      <c r="A16" s="134" t="s">
        <v>510</v>
      </c>
      <c r="B16" s="134"/>
      <c r="C16" s="127"/>
      <c r="D16" s="21"/>
      <c r="E16" s="21"/>
    </row>
    <row r="17" spans="1:5" ht="15.75">
      <c r="A17" s="346" t="s">
        <v>344</v>
      </c>
      <c r="B17" s="346" t="s">
        <v>174</v>
      </c>
      <c r="C17" s="126">
        <f>27.9*1.043</f>
        <v>29.099699999999995</v>
      </c>
      <c r="D17" s="21"/>
      <c r="E17" s="21"/>
    </row>
    <row r="18" spans="1:5" ht="15.75">
      <c r="A18" s="134" t="s">
        <v>540</v>
      </c>
      <c r="B18" s="134"/>
      <c r="C18" s="127"/>
      <c r="D18" s="21"/>
      <c r="E18" s="21"/>
    </row>
    <row r="19" spans="1:5" ht="15.75">
      <c r="A19" s="346" t="s">
        <v>344</v>
      </c>
      <c r="B19" s="346" t="s">
        <v>174</v>
      </c>
      <c r="C19" s="126">
        <f>ROUND(23.85*1.043,1)</f>
        <v>24.9</v>
      </c>
      <c r="D19" s="21"/>
      <c r="E19" s="21"/>
    </row>
    <row r="20" spans="1:5" ht="15.75">
      <c r="A20" s="134" t="s">
        <v>477</v>
      </c>
      <c r="B20" s="406"/>
      <c r="C20" s="127"/>
      <c r="D20" s="21"/>
      <c r="E20" s="21"/>
    </row>
    <row r="21" spans="1:5" ht="15.75">
      <c r="A21" s="346" t="s">
        <v>344</v>
      </c>
      <c r="B21" s="346" t="s">
        <v>432</v>
      </c>
      <c r="C21" s="126">
        <f>ROUND(135.2*1.043,1)</f>
        <v>141</v>
      </c>
      <c r="D21" s="21"/>
      <c r="E21" s="21"/>
    </row>
    <row r="22" spans="1:5" ht="15.75">
      <c r="A22" s="134" t="s">
        <v>857</v>
      </c>
      <c r="B22" s="134"/>
      <c r="C22" s="127"/>
      <c r="D22" s="21"/>
      <c r="E22" s="21"/>
    </row>
    <row r="23" spans="1:5" ht="15.75">
      <c r="A23" s="346" t="s">
        <v>344</v>
      </c>
      <c r="B23" s="346" t="s">
        <v>432</v>
      </c>
      <c r="C23" s="126">
        <f>ROUND(127.2*1.043,1)</f>
        <v>132.7</v>
      </c>
      <c r="D23" s="21"/>
      <c r="E23" s="21"/>
    </row>
    <row r="24" spans="1:5" ht="31.5">
      <c r="A24" s="400" t="s">
        <v>858</v>
      </c>
      <c r="B24" s="407" t="s">
        <v>432</v>
      </c>
      <c r="C24" s="336">
        <f>ROUND(62*1.043,1)</f>
        <v>64.7</v>
      </c>
      <c r="D24" s="21"/>
      <c r="E24" s="21"/>
    </row>
    <row r="25" spans="1:5" ht="31.5">
      <c r="A25" s="402" t="s">
        <v>859</v>
      </c>
      <c r="B25" s="407" t="s">
        <v>432</v>
      </c>
      <c r="C25" s="336">
        <f>ROUND(106*1.043,1)</f>
        <v>110.6</v>
      </c>
      <c r="D25" s="21"/>
      <c r="E25" s="21"/>
    </row>
    <row r="26" spans="1:5" ht="15.75">
      <c r="A26" s="400" t="s">
        <v>860</v>
      </c>
      <c r="B26" s="407" t="s">
        <v>432</v>
      </c>
      <c r="C26" s="336">
        <f>ROUND(52*1.043,1)</f>
        <v>54.2</v>
      </c>
      <c r="D26" s="21"/>
      <c r="E26" s="21"/>
    </row>
    <row r="27" spans="1:5" ht="30.75" customHeight="1">
      <c r="A27" s="403" t="s">
        <v>861</v>
      </c>
      <c r="B27" s="407" t="s">
        <v>174</v>
      </c>
      <c r="C27" s="336">
        <f>ROUND(23.85*1.043,1)</f>
        <v>24.9</v>
      </c>
      <c r="D27" s="21"/>
      <c r="E27" s="21"/>
    </row>
    <row r="28" spans="1:5" ht="15.75">
      <c r="A28" s="382" t="s">
        <v>326</v>
      </c>
      <c r="B28" s="6"/>
      <c r="C28" s="5"/>
      <c r="D28" s="21"/>
      <c r="E28" s="21"/>
    </row>
    <row r="29" spans="1:5" ht="15.75">
      <c r="A29" s="347" t="s">
        <v>862</v>
      </c>
      <c r="B29" s="134"/>
      <c r="C29" s="127"/>
      <c r="D29" s="21"/>
      <c r="E29" s="21"/>
    </row>
    <row r="30" spans="1:5" ht="15.75">
      <c r="A30" s="346" t="s">
        <v>344</v>
      </c>
      <c r="B30" s="346" t="s">
        <v>174</v>
      </c>
      <c r="C30" s="126">
        <f>ROUND(26.16*1.043,1)</f>
        <v>27.3</v>
      </c>
      <c r="D30" s="21"/>
      <c r="E30" s="21"/>
    </row>
    <row r="31" spans="1:5" ht="15.75">
      <c r="A31" s="166" t="s">
        <v>863</v>
      </c>
      <c r="B31" s="6"/>
      <c r="C31" s="127"/>
      <c r="D31" s="21"/>
      <c r="E31" s="21"/>
    </row>
    <row r="32" spans="1:5" ht="15.75">
      <c r="A32" s="4" t="s">
        <v>344</v>
      </c>
      <c r="B32" s="4" t="s">
        <v>432</v>
      </c>
      <c r="C32" s="126">
        <f>ROUND(189.1*1.043,1)</f>
        <v>197.2</v>
      </c>
      <c r="D32" s="21"/>
      <c r="E32" s="383"/>
    </row>
    <row r="33" spans="1:5" ht="15.75">
      <c r="A33" s="347" t="s">
        <v>864</v>
      </c>
      <c r="B33" s="134"/>
      <c r="C33" s="127"/>
      <c r="D33" s="21"/>
      <c r="E33" s="21"/>
    </row>
    <row r="34" spans="1:5" ht="15.75">
      <c r="A34" s="346" t="s">
        <v>344</v>
      </c>
      <c r="B34" s="346" t="s">
        <v>432</v>
      </c>
      <c r="C34" s="126">
        <f>ROUND(160.9*1.043,1)</f>
        <v>167.8</v>
      </c>
      <c r="D34" s="21"/>
      <c r="E34" s="21"/>
    </row>
    <row r="35" spans="1:5" ht="31.5">
      <c r="A35" s="400" t="s">
        <v>865</v>
      </c>
      <c r="B35" s="407" t="s">
        <v>432</v>
      </c>
      <c r="C35" s="336">
        <f>ROUND(80.5*1.043,1)</f>
        <v>84</v>
      </c>
      <c r="D35" s="21"/>
      <c r="E35" s="21"/>
    </row>
    <row r="36" spans="1:5" ht="31.5">
      <c r="A36" s="402" t="s">
        <v>866</v>
      </c>
      <c r="B36" s="407" t="s">
        <v>432</v>
      </c>
      <c r="C36" s="336">
        <f>ROUND(134*1.043,1)</f>
        <v>139.8</v>
      </c>
      <c r="D36" s="21"/>
      <c r="E36" s="21"/>
    </row>
    <row r="37" spans="1:5" ht="15.75">
      <c r="A37" s="403" t="s">
        <v>867</v>
      </c>
      <c r="B37" s="407" t="s">
        <v>432</v>
      </c>
      <c r="C37" s="336">
        <f>67.5*1.043</f>
        <v>70.40249999999999</v>
      </c>
      <c r="D37" s="21"/>
      <c r="E37" s="21"/>
    </row>
    <row r="38" spans="1:5" ht="38.25" customHeight="1">
      <c r="A38" s="400" t="s">
        <v>868</v>
      </c>
      <c r="B38" s="4" t="s">
        <v>174</v>
      </c>
      <c r="C38" s="5">
        <f>ROUND(26.16*1.043,1)</f>
        <v>27.3</v>
      </c>
      <c r="D38" s="21"/>
      <c r="E38" s="21"/>
    </row>
    <row r="39" spans="1:5" ht="15.75">
      <c r="A39" s="404" t="s">
        <v>511</v>
      </c>
      <c r="B39" s="407"/>
      <c r="C39" s="336"/>
      <c r="D39" s="21"/>
      <c r="E39" s="21"/>
    </row>
    <row r="40" spans="1:5" ht="15.75">
      <c r="A40" s="123" t="s">
        <v>869</v>
      </c>
      <c r="B40" s="346" t="s">
        <v>299</v>
      </c>
      <c r="C40" s="126">
        <f>ROUND(8.5*1.043,1)</f>
        <v>8.9</v>
      </c>
      <c r="D40" s="21"/>
      <c r="E40" s="21"/>
    </row>
    <row r="41" spans="1:5" ht="126">
      <c r="A41" s="448" t="s">
        <v>624</v>
      </c>
      <c r="B41" s="346" t="s">
        <v>433</v>
      </c>
      <c r="C41" s="126">
        <f>ROUND(562*1.043,-1)</f>
        <v>590</v>
      </c>
      <c r="D41" s="21"/>
      <c r="E41" s="21"/>
    </row>
    <row r="42" spans="1:5" ht="31.5">
      <c r="A42" s="400" t="s">
        <v>625</v>
      </c>
      <c r="B42" s="4"/>
      <c r="C42" s="5"/>
      <c r="D42" s="21"/>
      <c r="E42" s="21"/>
    </row>
    <row r="43" spans="1:5" ht="18" customHeight="1">
      <c r="A43" s="6" t="s">
        <v>345</v>
      </c>
      <c r="B43" s="4" t="s">
        <v>236</v>
      </c>
      <c r="C43" s="5">
        <f>ROUND(44*1.043,0)</f>
        <v>46</v>
      </c>
      <c r="D43" s="21"/>
      <c r="E43" s="21"/>
    </row>
    <row r="44" spans="1:5" ht="17.25" customHeight="1">
      <c r="A44" s="123" t="s">
        <v>346</v>
      </c>
      <c r="B44" s="346" t="s">
        <v>236</v>
      </c>
      <c r="C44" s="126">
        <f>ROUND(39*1.043,0)</f>
        <v>41</v>
      </c>
      <c r="D44" s="21"/>
      <c r="E44" s="21"/>
    </row>
    <row r="45" spans="1:5" ht="17.25" customHeight="1">
      <c r="A45" s="487" t="s">
        <v>626</v>
      </c>
      <c r="B45" s="4"/>
      <c r="C45" s="5"/>
      <c r="D45" s="21"/>
      <c r="E45" s="21"/>
    </row>
    <row r="46" spans="1:5" ht="17.25" customHeight="1">
      <c r="A46" s="3" t="s">
        <v>259</v>
      </c>
      <c r="B46" s="4" t="s">
        <v>236</v>
      </c>
      <c r="C46" s="5">
        <f>ROUND(29*1.043,0)</f>
        <v>30</v>
      </c>
      <c r="D46" s="21"/>
      <c r="E46" s="21"/>
    </row>
    <row r="47" spans="1:5" ht="15.75" customHeight="1">
      <c r="A47" s="129" t="s">
        <v>260</v>
      </c>
      <c r="B47" s="346" t="s">
        <v>236</v>
      </c>
      <c r="C47" s="126">
        <f>ROUND(26*1.043,0)</f>
        <v>27</v>
      </c>
      <c r="D47" s="21"/>
      <c r="E47" s="21"/>
    </row>
    <row r="48" spans="1:5" ht="17.25" customHeight="1">
      <c r="A48" s="488" t="s">
        <v>627</v>
      </c>
      <c r="B48" s="346" t="s">
        <v>197</v>
      </c>
      <c r="C48" s="336">
        <f>ROUND(452*1.043,0)</f>
        <v>471</v>
      </c>
      <c r="D48" s="21"/>
      <c r="E48" s="21"/>
    </row>
    <row r="49" spans="1:5" ht="17.25" customHeight="1">
      <c r="A49" s="489" t="s">
        <v>628</v>
      </c>
      <c r="B49" s="71" t="s">
        <v>341</v>
      </c>
      <c r="C49" s="73">
        <f>ROUND(1002*1.043,0)</f>
        <v>1045</v>
      </c>
      <c r="D49" s="21"/>
      <c r="E49" s="21"/>
    </row>
    <row r="50" spans="1:5" ht="31.5" customHeight="1">
      <c r="A50" s="447" t="s">
        <v>617</v>
      </c>
      <c r="B50" s="490" t="s">
        <v>341</v>
      </c>
      <c r="C50" s="336">
        <f>ROUND(599*1.043,0)</f>
        <v>625</v>
      </c>
      <c r="D50" s="21"/>
      <c r="E50" s="21"/>
    </row>
    <row r="51" spans="1:5" ht="25.5" customHeight="1">
      <c r="A51" s="448" t="s">
        <v>618</v>
      </c>
      <c r="B51" s="408" t="s">
        <v>554</v>
      </c>
      <c r="C51" s="449">
        <v>0.1</v>
      </c>
      <c r="D51" s="21"/>
      <c r="E51" s="21"/>
    </row>
    <row r="52" spans="1:5" ht="33" customHeight="1">
      <c r="A52" s="448" t="s">
        <v>619</v>
      </c>
      <c r="B52" s="408" t="s">
        <v>554</v>
      </c>
      <c r="C52" s="449">
        <v>0.1</v>
      </c>
      <c r="D52" s="21"/>
      <c r="E52" s="21"/>
    </row>
    <row r="53" spans="1:5" ht="17.25" customHeight="1">
      <c r="A53" s="447" t="s">
        <v>620</v>
      </c>
      <c r="B53" s="450" t="s">
        <v>554</v>
      </c>
      <c r="C53" s="449">
        <v>0.1</v>
      </c>
      <c r="D53" s="21"/>
      <c r="E53" s="21"/>
    </row>
    <row r="54" spans="1:5" ht="35.25" customHeight="1">
      <c r="A54" s="451" t="s">
        <v>621</v>
      </c>
      <c r="B54" s="50" t="s">
        <v>554</v>
      </c>
      <c r="C54" s="449">
        <v>0.1</v>
      </c>
      <c r="D54" s="21"/>
      <c r="E54" s="21"/>
    </row>
    <row r="55" spans="1:5" ht="22.5" customHeight="1">
      <c r="A55" s="131" t="s">
        <v>622</v>
      </c>
      <c r="B55" s="132" t="s">
        <v>554</v>
      </c>
      <c r="C55" s="449">
        <v>0.1</v>
      </c>
      <c r="D55" s="21"/>
      <c r="E55" s="21"/>
    </row>
    <row r="56" spans="1:5" ht="32.25" customHeight="1">
      <c r="A56" s="455" t="s">
        <v>623</v>
      </c>
      <c r="B56" s="456" t="s">
        <v>556</v>
      </c>
      <c r="C56" s="457">
        <v>35</v>
      </c>
      <c r="D56" s="21"/>
      <c r="E56" s="21"/>
    </row>
    <row r="57" spans="1:5" ht="15.75">
      <c r="A57" s="11" t="s">
        <v>176</v>
      </c>
      <c r="C57" s="25"/>
      <c r="D57" s="25"/>
      <c r="E57" s="20"/>
    </row>
    <row r="58" spans="1:5" ht="32.25" customHeight="1">
      <c r="A58" s="651" t="s">
        <v>512</v>
      </c>
      <c r="B58" s="651"/>
      <c r="C58" s="651"/>
      <c r="D58" s="25"/>
      <c r="E58" s="20"/>
    </row>
    <row r="59" spans="1:4" ht="30.75" customHeight="1">
      <c r="A59" s="651" t="s">
        <v>513</v>
      </c>
      <c r="B59" s="651"/>
      <c r="C59" s="651"/>
      <c r="D59" s="25"/>
    </row>
    <row r="60" spans="1:4" ht="51" customHeight="1">
      <c r="A60" s="651" t="s">
        <v>514</v>
      </c>
      <c r="B60" s="651"/>
      <c r="C60" s="651"/>
      <c r="D60" s="25"/>
    </row>
    <row r="61" spans="1:4" ht="15.75">
      <c r="A61" s="651" t="s">
        <v>515</v>
      </c>
      <c r="B61" s="651"/>
      <c r="C61" s="651"/>
      <c r="D61" s="25"/>
    </row>
    <row r="62" spans="1:4" ht="32.25" customHeight="1">
      <c r="A62" s="651"/>
      <c r="B62" s="651"/>
      <c r="C62" s="651"/>
      <c r="D62" s="25"/>
    </row>
    <row r="63" spans="1:4" ht="15.75">
      <c r="A63" s="652" t="s">
        <v>557</v>
      </c>
      <c r="B63" s="652"/>
      <c r="C63" s="652"/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5" ht="15.75">
      <c r="D75" s="25"/>
    </row>
    <row r="76" ht="15.75">
      <c r="D76" s="25"/>
    </row>
  </sheetData>
  <sheetProtection/>
  <mergeCells count="5">
    <mergeCell ref="A60:C60"/>
    <mergeCell ref="A61:C62"/>
    <mergeCell ref="A58:C58"/>
    <mergeCell ref="A59:C59"/>
    <mergeCell ref="A63:C63"/>
  </mergeCells>
  <printOptions/>
  <pageMargins left="0.35433070866141736" right="0.2362204724409449" top="0.35433070866141736" bottom="0.2755905511811024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A5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8" t="s">
        <v>482</v>
      </c>
    </row>
    <row r="2" ht="15.75">
      <c r="A2" s="58" t="s">
        <v>483</v>
      </c>
    </row>
    <row r="3" spans="1:5" ht="15.75">
      <c r="A3" s="348"/>
      <c r="D3" s="20"/>
      <c r="E3" s="20"/>
    </row>
    <row r="4" spans="3:5" ht="15.75">
      <c r="C4" s="22" t="s">
        <v>479</v>
      </c>
      <c r="D4" s="20"/>
      <c r="E4" s="20"/>
    </row>
    <row r="5" spans="1:5" ht="15.75">
      <c r="A5" s="15" t="s">
        <v>480</v>
      </c>
      <c r="B5" s="13" t="s">
        <v>300</v>
      </c>
      <c r="C5" s="23" t="s">
        <v>302</v>
      </c>
      <c r="D5" s="9"/>
      <c r="E5" s="9"/>
    </row>
    <row r="6" spans="1:5" ht="15.75">
      <c r="A6" s="8"/>
      <c r="B6" s="16" t="s">
        <v>194</v>
      </c>
      <c r="C6" s="30" t="s">
        <v>7</v>
      </c>
      <c r="D6" s="26"/>
      <c r="E6" s="9"/>
    </row>
    <row r="7" spans="1:5" ht="15.75">
      <c r="A7" s="15"/>
      <c r="B7" s="13"/>
      <c r="C7" s="23"/>
      <c r="D7" s="26"/>
      <c r="E7" s="9"/>
    </row>
    <row r="8" spans="1:5" ht="15.75">
      <c r="A8" s="166" t="s">
        <v>484</v>
      </c>
      <c r="B8" s="14"/>
      <c r="C8" s="29"/>
      <c r="D8" s="26"/>
      <c r="E8" s="9"/>
    </row>
    <row r="9" spans="1:5" ht="15.75">
      <c r="A9" s="166" t="s">
        <v>485</v>
      </c>
      <c r="B9" s="14" t="s">
        <v>488</v>
      </c>
      <c r="C9" s="19">
        <v>8.5</v>
      </c>
      <c r="D9" s="26"/>
      <c r="E9" s="9"/>
    </row>
    <row r="10" spans="1:5" ht="15.75">
      <c r="A10" s="166" t="s">
        <v>486</v>
      </c>
      <c r="B10" s="14"/>
      <c r="C10" s="29"/>
      <c r="D10" s="26"/>
      <c r="E10" s="9"/>
    </row>
    <row r="11" spans="1:5" ht="15.75">
      <c r="A11" s="349" t="s">
        <v>487</v>
      </c>
      <c r="B11" s="16"/>
      <c r="C11" s="30"/>
      <c r="D11" s="26"/>
      <c r="E11" s="9"/>
    </row>
    <row r="12" spans="3:5" ht="15.75">
      <c r="C12" s="18"/>
      <c r="D12" s="21"/>
      <c r="E12" s="9"/>
    </row>
    <row r="13" spans="1:5" ht="15.75">
      <c r="A13" s="11" t="s">
        <v>481</v>
      </c>
      <c r="C13" s="18"/>
      <c r="D13" s="25"/>
      <c r="E13" s="18"/>
    </row>
    <row r="14" spans="1:5" ht="96" customHeight="1">
      <c r="A14" s="653" t="s">
        <v>489</v>
      </c>
      <c r="B14" s="653"/>
      <c r="C14" s="653"/>
      <c r="D14" s="25"/>
      <c r="E14" s="18"/>
    </row>
    <row r="15" spans="3:5" ht="15.75">
      <c r="C15" s="18"/>
      <c r="D15" s="25"/>
      <c r="E15" s="18"/>
    </row>
    <row r="16" spans="3:5" ht="15.75">
      <c r="C16" s="18"/>
      <c r="D16" s="25"/>
      <c r="E16" s="18"/>
    </row>
    <row r="17" spans="3:5" ht="15.75">
      <c r="C17" s="18"/>
      <c r="D17" s="25"/>
      <c r="E17" s="18"/>
    </row>
    <row r="18" spans="3:5" ht="15.75">
      <c r="C18" s="18"/>
      <c r="D18" s="25"/>
      <c r="E18" s="18"/>
    </row>
    <row r="19" spans="3:5" ht="15.75">
      <c r="C19" s="18"/>
      <c r="D19" s="25"/>
      <c r="E19" s="18"/>
    </row>
    <row r="20" spans="3:5" ht="15.75">
      <c r="C20" s="18"/>
      <c r="D20" s="25"/>
      <c r="E20" s="18"/>
    </row>
    <row r="21" spans="3:5" ht="15.75">
      <c r="C21" s="18"/>
      <c r="D21" s="25"/>
      <c r="E21" s="18"/>
    </row>
    <row r="22" spans="3:5" ht="15.75">
      <c r="C22" s="18"/>
      <c r="D22" s="25"/>
      <c r="E22" s="18"/>
    </row>
    <row r="23" spans="3:5" ht="15.75">
      <c r="C23" s="18"/>
      <c r="D23" s="25"/>
      <c r="E23" s="18"/>
    </row>
    <row r="24" spans="3:5" ht="15.75">
      <c r="C24" s="18"/>
      <c r="D24" s="25"/>
      <c r="E24" s="18"/>
    </row>
    <row r="25" spans="3:5" ht="15.75">
      <c r="C25" s="18"/>
      <c r="D25" s="25"/>
      <c r="E25" s="18"/>
    </row>
    <row r="26" spans="3:5" ht="15.75">
      <c r="C26" s="18"/>
      <c r="D26" s="25"/>
      <c r="E26" s="18"/>
    </row>
    <row r="27" spans="3:5" ht="15.75">
      <c r="C27" s="18"/>
      <c r="D27" s="25"/>
      <c r="E27" s="18"/>
    </row>
    <row r="28" spans="3:5" ht="15.75">
      <c r="C28" s="18"/>
      <c r="D28" s="25"/>
      <c r="E28" s="18"/>
    </row>
    <row r="29" spans="3:5" ht="15.75">
      <c r="C29" s="18"/>
      <c r="D29" s="25"/>
      <c r="E29" s="18"/>
    </row>
    <row r="30" ht="15.75">
      <c r="D30" s="25"/>
    </row>
    <row r="31" ht="15.75">
      <c r="D31" s="25"/>
    </row>
    <row r="32" ht="15.75">
      <c r="D32" s="25"/>
    </row>
    <row r="33" ht="15.75">
      <c r="D33" s="25"/>
    </row>
    <row r="34" ht="15.75">
      <c r="D34" s="25"/>
    </row>
    <row r="35" ht="15.75">
      <c r="D35" s="25"/>
    </row>
    <row r="36" ht="15.75">
      <c r="D36" s="25"/>
    </row>
    <row r="37" ht="15.75">
      <c r="D37" s="25"/>
    </row>
    <row r="38" ht="15.75">
      <c r="D38" s="25"/>
    </row>
    <row r="39" ht="15.75">
      <c r="D39" s="25"/>
    </row>
  </sheetData>
  <sheetProtection/>
  <mergeCells count="1"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2">
      <selection activeCell="A40" sqref="A40:E40"/>
    </sheetView>
  </sheetViews>
  <sheetFormatPr defaultColWidth="9.00390625" defaultRowHeight="15" customHeight="1"/>
  <cols>
    <col min="1" max="1" width="42.375" style="31" customWidth="1"/>
    <col min="2" max="2" width="19.25390625" style="31" bestFit="1" customWidth="1"/>
    <col min="3" max="3" width="14.375" style="31" customWidth="1"/>
    <col min="4" max="4" width="12.75390625" style="144" customWidth="1"/>
    <col min="5" max="5" width="13.75390625" style="31" customWidth="1"/>
    <col min="6" max="7" width="9.125" style="31" customWidth="1"/>
    <col min="8" max="8" width="10.75390625" style="31" bestFit="1" customWidth="1"/>
    <col min="9" max="16384" width="9.125" style="31" customWidth="1"/>
  </cols>
  <sheetData>
    <row r="1" spans="1:5" ht="15" customHeight="1">
      <c r="A1" s="139" t="s">
        <v>229</v>
      </c>
      <c r="B1" s="139"/>
      <c r="C1" s="597"/>
      <c r="D1" s="55"/>
      <c r="E1" s="139"/>
    </row>
    <row r="2" spans="1:5" ht="15" customHeight="1">
      <c r="A2" s="139"/>
      <c r="B2" s="139"/>
      <c r="C2" s="597"/>
      <c r="D2" s="55"/>
      <c r="E2" s="139"/>
    </row>
    <row r="3" spans="1:5" ht="15" customHeight="1">
      <c r="A3" s="139"/>
      <c r="B3" s="139"/>
      <c r="C3" s="597"/>
      <c r="D3" s="55"/>
      <c r="E3" s="139"/>
    </row>
    <row r="4" spans="3:5" ht="15" customHeight="1">
      <c r="C4" s="46"/>
      <c r="D4" s="655" t="s">
        <v>49</v>
      </c>
      <c r="E4" s="655"/>
    </row>
    <row r="5" spans="1:5" ht="15" customHeight="1">
      <c r="A5" s="49" t="s">
        <v>332</v>
      </c>
      <c r="B5" s="87" t="s">
        <v>333</v>
      </c>
      <c r="C5" s="656" t="s">
        <v>131</v>
      </c>
      <c r="D5" s="657"/>
      <c r="E5" s="658"/>
    </row>
    <row r="6" spans="1:5" ht="15" customHeight="1">
      <c r="A6" s="50" t="s">
        <v>334</v>
      </c>
      <c r="B6" s="64" t="s">
        <v>134</v>
      </c>
      <c r="C6" s="71" t="s">
        <v>266</v>
      </c>
      <c r="D6" s="623" t="s">
        <v>267</v>
      </c>
      <c r="E6" s="88" t="s">
        <v>183</v>
      </c>
    </row>
    <row r="7" spans="1:5" ht="15" customHeight="1">
      <c r="A7" s="51"/>
      <c r="B7" s="89"/>
      <c r="C7" s="57" t="s">
        <v>268</v>
      </c>
      <c r="D7" s="624" t="s">
        <v>63</v>
      </c>
      <c r="E7" s="51" t="s">
        <v>330</v>
      </c>
    </row>
    <row r="8" spans="1:5" ht="15" customHeight="1">
      <c r="A8" s="49"/>
      <c r="B8" s="49"/>
      <c r="C8" s="56"/>
      <c r="D8" s="625"/>
      <c r="E8" s="49"/>
    </row>
    <row r="9" spans="1:5" ht="15" customHeight="1">
      <c r="A9" s="145" t="s">
        <v>64</v>
      </c>
      <c r="B9" s="48"/>
      <c r="C9" s="50"/>
      <c r="D9" s="222"/>
      <c r="E9" s="54"/>
    </row>
    <row r="10" spans="1:5" ht="15" customHeight="1">
      <c r="A10" s="54" t="s">
        <v>132</v>
      </c>
      <c r="B10" s="52">
        <v>6</v>
      </c>
      <c r="C10" s="53">
        <v>520</v>
      </c>
      <c r="D10" s="223">
        <v>1832</v>
      </c>
      <c r="E10" s="50"/>
    </row>
    <row r="11" spans="1:5" ht="15" customHeight="1">
      <c r="A11" s="54" t="s">
        <v>95</v>
      </c>
      <c r="B11" s="52">
        <v>20</v>
      </c>
      <c r="C11" s="53">
        <v>541</v>
      </c>
      <c r="D11" s="223">
        <v>2479</v>
      </c>
      <c r="E11" s="50"/>
    </row>
    <row r="12" spans="1:7" ht="15" customHeight="1">
      <c r="A12" s="54" t="s">
        <v>65</v>
      </c>
      <c r="B12" s="52" t="s">
        <v>190</v>
      </c>
      <c r="C12" s="53">
        <v>99</v>
      </c>
      <c r="D12" s="223">
        <v>1978</v>
      </c>
      <c r="E12" s="50"/>
      <c r="G12" s="221"/>
    </row>
    <row r="13" spans="1:7" ht="15" customHeight="1">
      <c r="A13" s="54"/>
      <c r="B13" s="52"/>
      <c r="C13" s="50"/>
      <c r="D13" s="223"/>
      <c r="E13" s="50"/>
      <c r="G13" s="221"/>
    </row>
    <row r="14" spans="1:7" ht="15" customHeight="1">
      <c r="A14" s="91" t="s">
        <v>211</v>
      </c>
      <c r="B14" s="52"/>
      <c r="C14" s="50"/>
      <c r="D14" s="223"/>
      <c r="E14" s="50"/>
      <c r="G14" s="221"/>
    </row>
    <row r="15" spans="1:7" ht="15" customHeight="1">
      <c r="A15" s="54" t="s">
        <v>439</v>
      </c>
      <c r="B15" s="52"/>
      <c r="C15" s="50"/>
      <c r="D15" s="223">
        <v>830</v>
      </c>
      <c r="E15" s="54"/>
      <c r="G15" s="221"/>
    </row>
    <row r="16" spans="1:7" ht="15" customHeight="1">
      <c r="A16" s="54" t="s">
        <v>108</v>
      </c>
      <c r="B16" s="52"/>
      <c r="C16" s="50"/>
      <c r="D16" s="223">
        <v>989</v>
      </c>
      <c r="E16" s="54"/>
      <c r="G16" s="221"/>
    </row>
    <row r="17" spans="1:7" ht="15" customHeight="1">
      <c r="A17" s="54" t="s">
        <v>870</v>
      </c>
      <c r="B17" s="52"/>
      <c r="C17" s="50"/>
      <c r="D17" s="223">
        <v>1231</v>
      </c>
      <c r="E17" s="54"/>
      <c r="G17" s="221"/>
    </row>
    <row r="18" spans="1:7" ht="15" customHeight="1">
      <c r="A18" s="54" t="s">
        <v>440</v>
      </c>
      <c r="B18" s="52"/>
      <c r="C18" s="50"/>
      <c r="D18" s="223">
        <v>1256</v>
      </c>
      <c r="E18" s="54"/>
      <c r="G18" s="221"/>
    </row>
    <row r="19" spans="1:7" ht="31.5" customHeight="1">
      <c r="A19" s="384" t="s">
        <v>871</v>
      </c>
      <c r="B19" s="52"/>
      <c r="C19" s="50"/>
      <c r="D19" s="223">
        <v>875</v>
      </c>
      <c r="E19" s="54"/>
      <c r="G19" s="221"/>
    </row>
    <row r="20" spans="1:7" ht="15" customHeight="1">
      <c r="A20" s="54" t="s">
        <v>230</v>
      </c>
      <c r="B20" s="52"/>
      <c r="C20" s="50"/>
      <c r="D20" s="626">
        <v>1419</v>
      </c>
      <c r="E20" s="54"/>
      <c r="G20" s="221"/>
    </row>
    <row r="21" spans="1:7" ht="14.25" customHeight="1">
      <c r="A21" s="54" t="s">
        <v>231</v>
      </c>
      <c r="B21" s="52"/>
      <c r="C21" s="50"/>
      <c r="D21" s="626">
        <v>1934</v>
      </c>
      <c r="E21" s="54"/>
      <c r="G21" s="221"/>
    </row>
    <row r="22" spans="1:7" ht="15" customHeight="1">
      <c r="A22" s="54" t="s">
        <v>232</v>
      </c>
      <c r="B22" s="52"/>
      <c r="C22" s="50"/>
      <c r="D22" s="626">
        <v>1825</v>
      </c>
      <c r="E22" s="54"/>
      <c r="G22" s="221"/>
    </row>
    <row r="23" spans="1:7" ht="15" customHeight="1">
      <c r="A23" s="54" t="s">
        <v>327</v>
      </c>
      <c r="B23" s="52"/>
      <c r="C23" s="50"/>
      <c r="D23" s="626">
        <v>1516</v>
      </c>
      <c r="E23" s="54"/>
      <c r="G23" s="221"/>
    </row>
    <row r="24" spans="1:7" ht="15" customHeight="1">
      <c r="A24" s="54" t="s">
        <v>301</v>
      </c>
      <c r="B24" s="52"/>
      <c r="C24" s="50"/>
      <c r="D24" s="626">
        <v>1370</v>
      </c>
      <c r="E24" s="54"/>
      <c r="G24" s="221"/>
    </row>
    <row r="25" spans="1:7" ht="15" customHeight="1">
      <c r="A25" s="54" t="s">
        <v>218</v>
      </c>
      <c r="B25" s="52"/>
      <c r="C25" s="50"/>
      <c r="D25" s="626">
        <v>1604</v>
      </c>
      <c r="E25" s="54"/>
      <c r="G25" s="221"/>
    </row>
    <row r="26" spans="1:7" ht="15" customHeight="1">
      <c r="A26" s="54" t="s">
        <v>26</v>
      </c>
      <c r="B26" s="52"/>
      <c r="C26" s="50"/>
      <c r="D26" s="626">
        <v>1218</v>
      </c>
      <c r="E26" s="54"/>
      <c r="G26" s="221"/>
    </row>
    <row r="27" spans="1:7" ht="15" customHeight="1">
      <c r="A27" s="384" t="s">
        <v>872</v>
      </c>
      <c r="B27" s="52"/>
      <c r="C27" s="50"/>
      <c r="D27" s="626">
        <v>1165</v>
      </c>
      <c r="E27" s="54"/>
      <c r="G27" s="221"/>
    </row>
    <row r="28" spans="1:7" ht="15" customHeight="1">
      <c r="A28" s="54" t="s">
        <v>154</v>
      </c>
      <c r="B28" s="52"/>
      <c r="C28" s="50"/>
      <c r="D28" s="626">
        <v>1014</v>
      </c>
      <c r="E28" s="54"/>
      <c r="G28" s="221"/>
    </row>
    <row r="29" spans="1:7" ht="15" customHeight="1">
      <c r="A29" s="54" t="s">
        <v>328</v>
      </c>
      <c r="B29" s="52"/>
      <c r="C29" s="50"/>
      <c r="D29" s="626">
        <v>1610</v>
      </c>
      <c r="E29" s="54"/>
      <c r="G29" s="221"/>
    </row>
    <row r="30" spans="1:7" ht="15" customHeight="1">
      <c r="A30" s="54" t="s">
        <v>153</v>
      </c>
      <c r="B30" s="52"/>
      <c r="C30" s="50"/>
      <c r="D30" s="626">
        <v>1218</v>
      </c>
      <c r="E30" s="54"/>
      <c r="G30" s="221"/>
    </row>
    <row r="31" spans="1:7" ht="15" customHeight="1">
      <c r="A31" s="54" t="s">
        <v>329</v>
      </c>
      <c r="B31" s="52"/>
      <c r="C31" s="50"/>
      <c r="D31" s="626">
        <v>1419</v>
      </c>
      <c r="E31" s="54"/>
      <c r="G31" s="221"/>
    </row>
    <row r="32" spans="1:7" ht="15" customHeight="1">
      <c r="A32" s="627" t="s">
        <v>873</v>
      </c>
      <c r="B32" s="52"/>
      <c r="C32" s="50"/>
      <c r="D32" s="626">
        <v>1746</v>
      </c>
      <c r="E32" s="50"/>
      <c r="G32" s="221"/>
    </row>
    <row r="33" spans="1:7" ht="15" customHeight="1">
      <c r="A33" s="54" t="s">
        <v>331</v>
      </c>
      <c r="B33" s="52"/>
      <c r="C33" s="50"/>
      <c r="D33" s="626">
        <v>1686</v>
      </c>
      <c r="E33" s="50"/>
      <c r="G33" s="221"/>
    </row>
    <row r="34" spans="1:7" ht="15" customHeight="1">
      <c r="A34" s="54" t="s">
        <v>441</v>
      </c>
      <c r="B34" s="52"/>
      <c r="C34" s="50"/>
      <c r="D34" s="626">
        <v>1774</v>
      </c>
      <c r="E34" s="50"/>
      <c r="G34" s="221"/>
    </row>
    <row r="35" spans="1:7" ht="15" customHeight="1">
      <c r="A35" s="54" t="s">
        <v>155</v>
      </c>
      <c r="B35" s="50"/>
      <c r="C35" s="50"/>
      <c r="D35" s="223">
        <v>101</v>
      </c>
      <c r="E35" s="54"/>
      <c r="G35" s="221"/>
    </row>
    <row r="36" spans="1:7" ht="15" customHeight="1">
      <c r="A36" s="628" t="s">
        <v>874</v>
      </c>
      <c r="B36" s="51"/>
      <c r="C36" s="51"/>
      <c r="D36" s="224"/>
      <c r="E36" s="63">
        <v>634</v>
      </c>
      <c r="G36" s="221"/>
    </row>
    <row r="37" spans="1:7" ht="15" customHeight="1">
      <c r="A37" s="47" t="s">
        <v>105</v>
      </c>
      <c r="B37" s="46"/>
      <c r="C37" s="46"/>
      <c r="E37" s="92"/>
      <c r="G37" s="221"/>
    </row>
    <row r="38" spans="1:5" ht="28.5" customHeight="1">
      <c r="A38" s="646" t="s">
        <v>516</v>
      </c>
      <c r="B38" s="654"/>
      <c r="C38" s="654"/>
      <c r="D38" s="654"/>
      <c r="E38" s="654"/>
    </row>
    <row r="39" spans="1:5" ht="50.25" customHeight="1">
      <c r="A39" s="646" t="s">
        <v>650</v>
      </c>
      <c r="B39" s="654"/>
      <c r="C39" s="654"/>
      <c r="D39" s="654"/>
      <c r="E39" s="654"/>
    </row>
    <row r="40" spans="1:5" ht="61.5" customHeight="1">
      <c r="A40" s="646" t="s">
        <v>651</v>
      </c>
      <c r="B40" s="654"/>
      <c r="C40" s="654"/>
      <c r="D40" s="654"/>
      <c r="E40" s="654"/>
    </row>
    <row r="41" spans="1:5" ht="50.25" customHeight="1">
      <c r="A41" s="646" t="s">
        <v>631</v>
      </c>
      <c r="B41" s="646"/>
      <c r="C41" s="646"/>
      <c r="D41" s="646"/>
      <c r="E41" s="646"/>
    </row>
    <row r="42" spans="1:5" ht="45" customHeight="1">
      <c r="A42" s="646" t="s">
        <v>632</v>
      </c>
      <c r="B42" s="646"/>
      <c r="C42" s="646"/>
      <c r="D42" s="646"/>
      <c r="E42" s="646"/>
    </row>
    <row r="43" spans="1:5" ht="30" customHeight="1">
      <c r="A43" s="646" t="s">
        <v>633</v>
      </c>
      <c r="B43" s="646"/>
      <c r="C43" s="646"/>
      <c r="D43" s="646"/>
      <c r="E43" s="646"/>
    </row>
    <row r="44" ht="62.25" customHeight="1">
      <c r="D44" s="31"/>
    </row>
    <row r="45" ht="47.25" customHeight="1">
      <c r="D45" s="31"/>
    </row>
    <row r="46" ht="50.25" customHeight="1">
      <c r="D46" s="31"/>
    </row>
    <row r="47" ht="31.5" customHeight="1">
      <c r="D47" s="31"/>
    </row>
    <row r="53" ht="15" customHeight="1">
      <c r="D53" s="31"/>
    </row>
  </sheetData>
  <sheetProtection/>
  <mergeCells count="8">
    <mergeCell ref="A40:E40"/>
    <mergeCell ref="A41:E41"/>
    <mergeCell ref="D4:E4"/>
    <mergeCell ref="C5:E5"/>
    <mergeCell ref="A42:E42"/>
    <mergeCell ref="A43:E43"/>
    <mergeCell ref="A38:E38"/>
    <mergeCell ref="A39:E39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A15" sqref="A15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15.75">
      <c r="A1" s="11" t="s">
        <v>269</v>
      </c>
      <c r="B1" s="18"/>
      <c r="C1" s="10"/>
    </row>
    <row r="3" spans="3:5" ht="15.75">
      <c r="C3" s="22" t="s">
        <v>293</v>
      </c>
      <c r="D3" s="20"/>
      <c r="E3" s="20"/>
    </row>
    <row r="4" spans="1:5" ht="15.75">
      <c r="A4" s="13" t="s">
        <v>185</v>
      </c>
      <c r="B4" s="15" t="s">
        <v>300</v>
      </c>
      <c r="C4" s="13" t="s">
        <v>302</v>
      </c>
      <c r="D4" s="9"/>
      <c r="E4" s="9"/>
    </row>
    <row r="5" spans="1:5" ht="15.75">
      <c r="A5" s="17"/>
      <c r="B5" s="8" t="s">
        <v>194</v>
      </c>
      <c r="C5" s="16" t="s">
        <v>7</v>
      </c>
      <c r="D5" s="26"/>
      <c r="E5" s="9"/>
    </row>
    <row r="6" spans="1:5" ht="31.5">
      <c r="A6" s="629" t="s">
        <v>900</v>
      </c>
      <c r="B6" s="9" t="s">
        <v>323</v>
      </c>
      <c r="C6" s="5">
        <v>482</v>
      </c>
      <c r="D6" s="9"/>
      <c r="E6" s="20"/>
    </row>
    <row r="7" spans="1:5" ht="31.5">
      <c r="A7" s="487" t="s">
        <v>899</v>
      </c>
      <c r="B7" s="9" t="s">
        <v>323</v>
      </c>
      <c r="C7" s="5">
        <v>440</v>
      </c>
      <c r="D7" s="21"/>
      <c r="E7" s="21"/>
    </row>
    <row r="8" spans="1:5" ht="15.75">
      <c r="A8" s="3" t="s">
        <v>343</v>
      </c>
      <c r="B8" s="9" t="s">
        <v>263</v>
      </c>
      <c r="C8" s="53"/>
      <c r="D8" s="21"/>
      <c r="E8" s="21"/>
    </row>
    <row r="9" spans="1:5" ht="15.75">
      <c r="A9" s="3" t="s">
        <v>321</v>
      </c>
      <c r="B9" s="9"/>
      <c r="C9" s="53" t="s">
        <v>21</v>
      </c>
      <c r="D9" s="21"/>
      <c r="E9" s="21"/>
    </row>
    <row r="10" spans="1:5" ht="15.75">
      <c r="A10" s="3" t="s">
        <v>349</v>
      </c>
      <c r="B10" s="9"/>
      <c r="C10" s="53">
        <v>16</v>
      </c>
      <c r="D10" s="21"/>
      <c r="E10" s="21"/>
    </row>
    <row r="11" spans="1:5" ht="15.75">
      <c r="A11" s="3" t="s">
        <v>322</v>
      </c>
      <c r="B11" s="9"/>
      <c r="C11" s="53">
        <v>24</v>
      </c>
      <c r="D11" s="21"/>
      <c r="E11" s="21"/>
    </row>
    <row r="12" spans="1:5" ht="15.75">
      <c r="A12" s="3" t="s">
        <v>913</v>
      </c>
      <c r="B12" s="9"/>
      <c r="C12" s="53"/>
      <c r="D12" s="21"/>
      <c r="E12" s="21"/>
    </row>
    <row r="13" spans="1:5" ht="31.5">
      <c r="A13" s="487" t="s">
        <v>914</v>
      </c>
      <c r="B13" s="9" t="s">
        <v>330</v>
      </c>
      <c r="C13" s="73">
        <v>3102</v>
      </c>
      <c r="D13" s="21"/>
      <c r="E13" s="21"/>
    </row>
    <row r="14" spans="1:5" ht="15.75">
      <c r="A14" s="3" t="s">
        <v>915</v>
      </c>
      <c r="B14" s="9" t="s">
        <v>330</v>
      </c>
      <c r="C14" s="73">
        <v>2060</v>
      </c>
      <c r="D14" s="21"/>
      <c r="E14" s="21"/>
    </row>
    <row r="15" spans="1:5" ht="15.75">
      <c r="A15" s="3" t="s">
        <v>916</v>
      </c>
      <c r="B15" s="9" t="s">
        <v>330</v>
      </c>
      <c r="C15" s="73">
        <v>805</v>
      </c>
      <c r="D15" s="21"/>
      <c r="E15" s="21"/>
    </row>
    <row r="16" spans="1:5" ht="15.75">
      <c r="A16" s="3" t="s">
        <v>917</v>
      </c>
      <c r="B16" s="9"/>
      <c r="C16" s="73"/>
      <c r="D16" s="21"/>
      <c r="E16" s="21"/>
    </row>
    <row r="17" spans="1:5" ht="15.75">
      <c r="A17" s="3" t="s">
        <v>104</v>
      </c>
      <c r="B17" s="9" t="s">
        <v>323</v>
      </c>
      <c r="C17" s="73">
        <v>9.5</v>
      </c>
      <c r="D17" s="21"/>
      <c r="E17" s="21"/>
    </row>
    <row r="18" spans="1:5" ht="15.75">
      <c r="A18" s="54" t="s">
        <v>918</v>
      </c>
      <c r="B18" s="52" t="s">
        <v>270</v>
      </c>
      <c r="C18" s="73">
        <v>383</v>
      </c>
      <c r="D18" s="21"/>
      <c r="E18" s="21"/>
    </row>
    <row r="19" spans="1:5" ht="15.75">
      <c r="A19" s="54" t="s">
        <v>919</v>
      </c>
      <c r="B19" s="52" t="s">
        <v>270</v>
      </c>
      <c r="C19" s="73">
        <v>561</v>
      </c>
      <c r="D19" s="21"/>
      <c r="E19" s="21"/>
    </row>
    <row r="20" spans="1:5" ht="15.75">
      <c r="A20" s="54" t="s">
        <v>920</v>
      </c>
      <c r="B20" s="52" t="s">
        <v>270</v>
      </c>
      <c r="C20" s="73">
        <v>500</v>
      </c>
      <c r="D20" s="21"/>
      <c r="E20" s="21"/>
    </row>
    <row r="21" spans="1:5" ht="15.75">
      <c r="A21" s="54" t="s">
        <v>921</v>
      </c>
      <c r="B21" s="52" t="s">
        <v>270</v>
      </c>
      <c r="C21" s="73">
        <v>704</v>
      </c>
      <c r="D21" s="21"/>
      <c r="E21" s="21"/>
    </row>
    <row r="22" spans="1:5" ht="15.75">
      <c r="A22" s="54" t="s">
        <v>922</v>
      </c>
      <c r="B22" s="52" t="s">
        <v>270</v>
      </c>
      <c r="C22" s="73">
        <v>772</v>
      </c>
      <c r="D22" s="21"/>
      <c r="E22" s="21"/>
    </row>
    <row r="23" spans="1:5" ht="15.75">
      <c r="A23" s="54" t="s">
        <v>923</v>
      </c>
      <c r="B23" s="52"/>
      <c r="C23" s="73"/>
      <c r="D23" s="21"/>
      <c r="E23" s="21"/>
    </row>
    <row r="24" spans="1:5" ht="15.75">
      <c r="A24" s="59" t="s">
        <v>421</v>
      </c>
      <c r="B24" s="283" t="s">
        <v>270</v>
      </c>
      <c r="C24" s="120">
        <v>542</v>
      </c>
      <c r="D24" s="21"/>
      <c r="E24" s="21"/>
    </row>
    <row r="25" spans="1:5" ht="15.75">
      <c r="A25" s="11" t="s">
        <v>135</v>
      </c>
      <c r="D25" s="20"/>
      <c r="E25" s="20"/>
    </row>
    <row r="26" spans="1:3" ht="33.75" customHeight="1">
      <c r="A26" s="651" t="s">
        <v>901</v>
      </c>
      <c r="B26" s="651"/>
      <c r="C26" s="651"/>
    </row>
    <row r="27" spans="1:3" ht="45.75" customHeight="1">
      <c r="A27" s="651" t="s">
        <v>902</v>
      </c>
      <c r="B27" s="651"/>
      <c r="C27" s="651"/>
    </row>
    <row r="28" spans="1:3" ht="46.5" customHeight="1">
      <c r="A28" s="651" t="s">
        <v>903</v>
      </c>
      <c r="B28" s="651"/>
      <c r="C28" s="651"/>
    </row>
    <row r="29" spans="1:3" ht="48" customHeight="1">
      <c r="A29" s="651" t="s">
        <v>904</v>
      </c>
      <c r="B29" s="651"/>
      <c r="C29" s="651"/>
    </row>
    <row r="30" spans="1:3" ht="48" customHeight="1">
      <c r="A30" s="651" t="s">
        <v>905</v>
      </c>
      <c r="B30" s="651"/>
      <c r="C30" s="651"/>
    </row>
  </sheetData>
  <sheetProtection/>
  <mergeCells count="5">
    <mergeCell ref="A26:C26"/>
    <mergeCell ref="A27:C27"/>
    <mergeCell ref="A28:C28"/>
    <mergeCell ref="A29:C29"/>
    <mergeCell ref="A30:C30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user</cp:lastModifiedBy>
  <cp:lastPrinted>2018-08-27T07:04:36Z</cp:lastPrinted>
  <dcterms:created xsi:type="dcterms:W3CDTF">2004-01-27T07:16:46Z</dcterms:created>
  <dcterms:modified xsi:type="dcterms:W3CDTF">2019-03-25T09:46:13Z</dcterms:modified>
  <cp:category/>
  <cp:version/>
  <cp:contentType/>
  <cp:contentStatus/>
</cp:coreProperties>
</file>