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8"/>
  </bookViews>
  <sheets>
    <sheet name="Рфакт." sheetId="1" r:id="rId1"/>
    <sheet name="Сводная таблица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<sst xmlns="http://schemas.openxmlformats.org/spreadsheetml/2006/main" count="1340" uniqueCount="101">
  <si>
    <t>Наименование предприятия</t>
  </si>
  <si>
    <t>Разр. 
Мощность</t>
  </si>
  <si>
    <t>2012 год</t>
  </si>
  <si>
    <t>3 квартал</t>
  </si>
  <si>
    <t>4 квартал</t>
  </si>
  <si>
    <t>2013 год</t>
  </si>
  <si>
    <t>Pmax</t>
  </si>
  <si>
    <t>Прим.</t>
  </si>
  <si>
    <t>Ррез</t>
  </si>
  <si>
    <t>Рmax</t>
  </si>
  <si>
    <t>Pрез</t>
  </si>
  <si>
    <t>Тарный комбинат</t>
  </si>
  <si>
    <t>Протеин</t>
  </si>
  <si>
    <t>Кола-Ресурс</t>
  </si>
  <si>
    <t>Фирма Универсал</t>
  </si>
  <si>
    <t>Кольский берег</t>
  </si>
  <si>
    <t>МРК</t>
  </si>
  <si>
    <t>Сумма:</t>
  </si>
  <si>
    <t>кВт</t>
  </si>
  <si>
    <t>Рразр.
кВт</t>
  </si>
  <si>
    <t xml:space="preserve">Рmax.
кВт
</t>
  </si>
  <si>
    <t>расч.</t>
  </si>
  <si>
    <t>факт.</t>
  </si>
  <si>
    <t>2011 год</t>
  </si>
  <si>
    <r>
      <t xml:space="preserve">I </t>
    </r>
    <r>
      <rPr>
        <b/>
        <sz val="9"/>
        <rFont val="Arial Cyr"/>
        <family val="0"/>
      </rPr>
      <t>факт.</t>
    </r>
  </si>
  <si>
    <r>
      <t>Р</t>
    </r>
    <r>
      <rPr>
        <b/>
        <sz val="9"/>
        <rFont val="Arial Cyr"/>
        <family val="0"/>
      </rPr>
      <t>факт.</t>
    </r>
  </si>
  <si>
    <t>Протеин                         яч.25</t>
  </si>
  <si>
    <t xml:space="preserve">                                     яч.16</t>
  </si>
  <si>
    <t>Тарный комбинат            яч.24</t>
  </si>
  <si>
    <r>
      <t xml:space="preserve">I </t>
    </r>
    <r>
      <rPr>
        <b/>
        <sz val="9"/>
        <rFont val="Arial Cyr"/>
        <family val="0"/>
      </rPr>
      <t>факт,  А</t>
    </r>
  </si>
  <si>
    <r>
      <t>Р</t>
    </r>
    <r>
      <rPr>
        <b/>
        <sz val="9"/>
        <rFont val="Arial Cyr"/>
        <family val="0"/>
      </rPr>
      <t>факт,кВт</t>
    </r>
  </si>
  <si>
    <t>Кола-Ресурс                  яч.30</t>
  </si>
  <si>
    <t xml:space="preserve">                                     яч.13</t>
  </si>
  <si>
    <t xml:space="preserve">                                      яч.27</t>
  </si>
  <si>
    <t>Фирма Универсал            яч.4</t>
  </si>
  <si>
    <t>Кольский берег              яч.22</t>
  </si>
  <si>
    <t>15.11.2012 -10-20</t>
  </si>
  <si>
    <t>Северный р-н</t>
  </si>
  <si>
    <t>Тарный комбинат            яч.18</t>
  </si>
  <si>
    <t>яч.8</t>
  </si>
  <si>
    <t>яч2</t>
  </si>
  <si>
    <t>яч.11</t>
  </si>
  <si>
    <t>1 квартал</t>
  </si>
  <si>
    <t>2 квартал</t>
  </si>
  <si>
    <t>факт</t>
  </si>
  <si>
    <t>средн.</t>
  </si>
  <si>
    <t>Ррасч.</t>
  </si>
  <si>
    <t>W</t>
  </si>
  <si>
    <t>кВтч</t>
  </si>
  <si>
    <t>декабрь</t>
  </si>
  <si>
    <t xml:space="preserve">Расчет мощности по потребленной электроэнергии и часам </t>
  </si>
  <si>
    <t>январь</t>
  </si>
  <si>
    <t xml:space="preserve">ОАО ММРП </t>
  </si>
  <si>
    <t>прочие КЭС</t>
  </si>
  <si>
    <t xml:space="preserve">Рmax.
расчет. кВт
</t>
  </si>
  <si>
    <t>Рыбокомбинат</t>
  </si>
  <si>
    <t>февраль</t>
  </si>
  <si>
    <t>март</t>
  </si>
  <si>
    <t>апрель</t>
  </si>
  <si>
    <t>май</t>
  </si>
  <si>
    <t>июнь</t>
  </si>
  <si>
    <t>ОАО ММРП , всего</t>
  </si>
  <si>
    <t>июль</t>
  </si>
  <si>
    <t>август</t>
  </si>
  <si>
    <t>сентябрь</t>
  </si>
  <si>
    <t>Итого сторонние</t>
  </si>
  <si>
    <t>Рмакс
кВт</t>
  </si>
  <si>
    <t>октябрь</t>
  </si>
  <si>
    <t>ноябрь</t>
  </si>
  <si>
    <t>Итого сторонние КЭС</t>
  </si>
  <si>
    <t>Всего ОАО ММРП с КЭС</t>
  </si>
  <si>
    <t>Протеин (факт)</t>
  </si>
  <si>
    <t>МРК (факт)</t>
  </si>
  <si>
    <t>2014 год</t>
  </si>
  <si>
    <t>Скумур</t>
  </si>
  <si>
    <t>Примечание:</t>
  </si>
  <si>
    <t xml:space="preserve">Факт максимальной мощности по </t>
  </si>
  <si>
    <t>из формы 4б месячной -просчитывать, часы пиковой нагрузки берем на сайте ОАО МРСК С-З Колэнерго</t>
  </si>
  <si>
    <t>Мощность ОАО ММРП - факт из счета Колэнерго</t>
  </si>
  <si>
    <t>Всего Факт мощность , просчитать( 20100- резервную мощность из счета)</t>
  </si>
  <si>
    <t>Скумур резервируемая мощность за июль не включена</t>
  </si>
  <si>
    <t>2015 год</t>
  </si>
  <si>
    <t xml:space="preserve">Рmax.
Факт кВт
</t>
  </si>
  <si>
    <t>из формы 4б месячной -просчитывать, часы пиковой нагрузки берем на сайте АО КолаАтомЭнергоСбыт</t>
  </si>
  <si>
    <t>2016 год</t>
  </si>
  <si>
    <t>2017 год</t>
  </si>
  <si>
    <t>Муниципальное образование МО</t>
  </si>
  <si>
    <t>г. Мурманск</t>
  </si>
  <si>
    <t>№ подстанций</t>
  </si>
  <si>
    <t xml:space="preserve">ЦРП-6 кВ </t>
  </si>
  <si>
    <t>ООО"Скумур" (Кола-Ресурс)</t>
  </si>
  <si>
    <t>ИП ТумареваМ.В. (ООО" Протеин")</t>
  </si>
  <si>
    <t>Рмах, 
кВт</t>
  </si>
  <si>
    <t>Ррез,
 кВт</t>
  </si>
  <si>
    <t xml:space="preserve">АО ММРП </t>
  </si>
  <si>
    <t>Тумарева (факт)</t>
  </si>
  <si>
    <t>2018 год</t>
  </si>
  <si>
    <t>2018год</t>
  </si>
  <si>
    <t>ПУ ФСБ</t>
  </si>
  <si>
    <t>2019 год</t>
  </si>
  <si>
    <t>АББ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</si>
</sst>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0" fillId="0" borderId="15" xfId="0" applyNumberFormat="1" applyBorder="1" applyAlignment="1">
      <alignment/>
    </xf>
    <xf numFmtId="1" fontId="0" fillId="0" borderId="26" xfId="0" applyNumberFormat="1" applyBorder="1" applyAlignment="1">
      <alignment/>
    </xf>
    <xf numFmtId="0" fontId="0" fillId="0" borderId="27" xfId="0" applyFill="1" applyBorder="1" applyAlignment="1">
      <alignment horizontal="right"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32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/>
    </xf>
    <xf numFmtId="1" fontId="0" fillId="0" borderId="23" xfId="0" applyNumberForma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4" fillId="0" borderId="0" xfId="0" applyFont="1" applyAlignment="1">
      <alignment/>
    </xf>
    <xf numFmtId="1" fontId="0" fillId="0" borderId="30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/>
    </xf>
    <xf numFmtId="1" fontId="0" fillId="0" borderId="4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" fontId="0" fillId="0" borderId="46" xfId="0" applyNumberFormat="1" applyBorder="1" applyAlignment="1">
      <alignment/>
    </xf>
    <xf numFmtId="1" fontId="0" fillId="0" borderId="47" xfId="0" applyNumberFormat="1" applyBorder="1" applyAlignment="1">
      <alignment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/>
    </xf>
    <xf numFmtId="0" fontId="1" fillId="0" borderId="53" xfId="0" applyFont="1" applyBorder="1" applyAlignment="1">
      <alignment horizontal="right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47" xfId="0" applyBorder="1" applyAlignment="1">
      <alignment/>
    </xf>
    <xf numFmtId="0" fontId="0" fillId="0" borderId="53" xfId="0" applyFill="1" applyBorder="1" applyAlignment="1">
      <alignment/>
    </xf>
    <xf numFmtId="0" fontId="0" fillId="0" borderId="55" xfId="0" applyBorder="1" applyAlignment="1">
      <alignment/>
    </xf>
    <xf numFmtId="1" fontId="0" fillId="0" borderId="29" xfId="0" applyNumberForma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7" xfId="0" applyBorder="1" applyAlignment="1">
      <alignment/>
    </xf>
    <xf numFmtId="0" fontId="1" fillId="0" borderId="58" xfId="0" applyFont="1" applyBorder="1" applyAlignment="1">
      <alignment horizontal="right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22" xfId="0" applyBorder="1" applyAlignment="1">
      <alignment/>
    </xf>
    <xf numFmtId="0" fontId="1" fillId="0" borderId="56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7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/>
    </xf>
    <xf numFmtId="0" fontId="0" fillId="0" borderId="6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" fontId="0" fillId="0" borderId="68" xfId="0" applyNumberFormat="1" applyBorder="1" applyAlignment="1">
      <alignment horizontal="center" vertical="center"/>
    </xf>
    <xf numFmtId="1" fontId="0" fillId="0" borderId="69" xfId="0" applyNumberForma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0" fontId="0" fillId="33" borderId="45" xfId="0" applyFill="1" applyBorder="1" applyAlignment="1">
      <alignment/>
    </xf>
    <xf numFmtId="1" fontId="0" fillId="33" borderId="68" xfId="0" applyNumberFormat="1" applyFill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1" fontId="0" fillId="0" borderId="42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" fontId="0" fillId="33" borderId="47" xfId="0" applyNumberFormat="1" applyFill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1" fillId="0" borderId="59" xfId="0" applyFont="1" applyBorder="1" applyAlignment="1">
      <alignment horizontal="right"/>
    </xf>
    <xf numFmtId="1" fontId="0" fillId="0" borderId="46" xfId="0" applyNumberFormat="1" applyBorder="1" applyAlignment="1">
      <alignment horizontal="center"/>
    </xf>
    <xf numFmtId="0" fontId="0" fillId="0" borderId="59" xfId="0" applyFill="1" applyBorder="1" applyAlignment="1">
      <alignment/>
    </xf>
    <xf numFmtId="1" fontId="0" fillId="33" borderId="47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0" fillId="0" borderId="67" xfId="0" applyBorder="1" applyAlignment="1">
      <alignment/>
    </xf>
    <xf numFmtId="1" fontId="0" fillId="34" borderId="69" xfId="0" applyNumberFormat="1" applyFill="1" applyBorder="1" applyAlignment="1">
      <alignment horizontal="center" vertical="center"/>
    </xf>
    <xf numFmtId="1" fontId="0" fillId="34" borderId="47" xfId="0" applyNumberFormat="1" applyFill="1" applyBorder="1" applyAlignment="1">
      <alignment horizontal="center" vertical="center"/>
    </xf>
    <xf numFmtId="1" fontId="0" fillId="33" borderId="47" xfId="0" applyNumberFormat="1" applyFill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56" xfId="0" applyNumberFormat="1" applyFont="1" applyBorder="1" applyAlignment="1">
      <alignment horizontal="center" vertical="center"/>
    </xf>
    <xf numFmtId="1" fontId="0" fillId="34" borderId="56" xfId="0" applyNumberFormat="1" applyFill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56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35" borderId="69" xfId="0" applyNumberFormat="1" applyFill="1" applyBorder="1" applyAlignment="1">
      <alignment horizontal="center" vertical="center"/>
    </xf>
    <xf numFmtId="172" fontId="0" fillId="0" borderId="47" xfId="0" applyNumberFormat="1" applyBorder="1" applyAlignment="1">
      <alignment horizontal="center" vertical="center"/>
    </xf>
    <xf numFmtId="1" fontId="0" fillId="36" borderId="69" xfId="0" applyNumberFormat="1" applyFill="1" applyBorder="1" applyAlignment="1">
      <alignment horizontal="center" vertical="center"/>
    </xf>
    <xf numFmtId="1" fontId="0" fillId="36" borderId="47" xfId="0" applyNumberFormat="1" applyFill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1" fontId="7" fillId="0" borderId="10" xfId="0" applyNumberFormat="1" applyFont="1" applyBorder="1" applyAlignment="1">
      <alignment/>
    </xf>
    <xf numFmtId="1" fontId="0" fillId="34" borderId="23" xfId="0" applyNumberFormat="1" applyFill="1" applyBorder="1" applyAlignment="1">
      <alignment horizontal="center" vertical="center"/>
    </xf>
    <xf numFmtId="1" fontId="0" fillId="37" borderId="23" xfId="0" applyNumberFormat="1" applyFill="1" applyBorder="1" applyAlignment="1">
      <alignment horizontal="center" vertical="center"/>
    </xf>
    <xf numFmtId="1" fontId="0" fillId="38" borderId="23" xfId="0" applyNumberFormat="1" applyFill="1" applyBorder="1" applyAlignment="1">
      <alignment horizontal="center" vertical="center"/>
    </xf>
    <xf numFmtId="1" fontId="0" fillId="38" borderId="29" xfId="0" applyNumberFormat="1" applyFill="1" applyBorder="1" applyAlignment="1">
      <alignment horizontal="center" vertical="center"/>
    </xf>
    <xf numFmtId="1" fontId="0" fillId="38" borderId="29" xfId="0" applyNumberFormat="1" applyFont="1" applyFill="1" applyBorder="1" applyAlignment="1">
      <alignment horizontal="center" vertical="center"/>
    </xf>
    <xf numFmtId="1" fontId="0" fillId="6" borderId="69" xfId="0" applyNumberForma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" fontId="0" fillId="0" borderId="66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76" xfId="0" applyNumberFormat="1" applyBorder="1" applyAlignment="1">
      <alignment horizontal="center" vertical="center"/>
    </xf>
    <xf numFmtId="1" fontId="0" fillId="0" borderId="70" xfId="0" applyNumberFormat="1" applyBorder="1" applyAlignment="1">
      <alignment horizontal="center" vertical="center"/>
    </xf>
    <xf numFmtId="1" fontId="0" fillId="38" borderId="16" xfId="0" applyNumberFormat="1" applyFill="1" applyBorder="1" applyAlignment="1">
      <alignment horizontal="center" vertical="center"/>
    </xf>
    <xf numFmtId="1" fontId="0" fillId="38" borderId="68" xfId="0" applyNumberForma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7" fontId="0" fillId="0" borderId="58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4" fontId="0" fillId="0" borderId="59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26.875" style="0" customWidth="1"/>
    <col min="2" max="2" width="0" style="0" hidden="1" customWidth="1"/>
    <col min="3" max="3" width="9.75390625" style="0" hidden="1" customWidth="1"/>
    <col min="4" max="8" width="0" style="0" hidden="1" customWidth="1"/>
    <col min="9" max="9" width="10.125" style="0" hidden="1" customWidth="1"/>
    <col min="13" max="13" width="10.625" style="0" customWidth="1"/>
  </cols>
  <sheetData>
    <row r="1" spans="1:17" ht="18" customHeight="1" thickBot="1">
      <c r="A1" s="168" t="s">
        <v>0</v>
      </c>
      <c r="B1" s="15" t="s">
        <v>29</v>
      </c>
      <c r="C1" s="15" t="s">
        <v>30</v>
      </c>
      <c r="D1" s="15" t="s">
        <v>24</v>
      </c>
      <c r="E1" s="15" t="s">
        <v>25</v>
      </c>
      <c r="F1" s="15" t="s">
        <v>24</v>
      </c>
      <c r="G1" s="15" t="s">
        <v>25</v>
      </c>
      <c r="H1" s="15" t="s">
        <v>24</v>
      </c>
      <c r="I1" s="15" t="s">
        <v>25</v>
      </c>
      <c r="J1" s="15" t="s">
        <v>24</v>
      </c>
      <c r="K1" s="15" t="s">
        <v>25</v>
      </c>
      <c r="L1" s="15" t="s">
        <v>24</v>
      </c>
      <c r="M1" s="15" t="s">
        <v>25</v>
      </c>
      <c r="N1" s="15" t="s">
        <v>24</v>
      </c>
      <c r="O1" s="15" t="s">
        <v>25</v>
      </c>
      <c r="P1" s="15" t="s">
        <v>24</v>
      </c>
      <c r="Q1" s="15" t="s">
        <v>25</v>
      </c>
    </row>
    <row r="2" spans="1:17" ht="18" customHeight="1" thickBot="1">
      <c r="A2" s="168"/>
      <c r="B2" s="175">
        <v>41208</v>
      </c>
      <c r="C2" s="176"/>
      <c r="D2" s="175">
        <v>41211</v>
      </c>
      <c r="E2" s="176"/>
      <c r="F2" s="169" t="s">
        <v>36</v>
      </c>
      <c r="G2" s="170"/>
      <c r="H2" s="173">
        <v>41262</v>
      </c>
      <c r="I2" s="170"/>
      <c r="J2" s="174" t="s">
        <v>4</v>
      </c>
      <c r="K2" s="172"/>
      <c r="L2" s="171">
        <v>41275</v>
      </c>
      <c r="M2" s="172"/>
      <c r="N2" s="171">
        <v>41306</v>
      </c>
      <c r="O2" s="172"/>
      <c r="P2" s="171">
        <v>41334</v>
      </c>
      <c r="Q2" s="172"/>
    </row>
    <row r="3" spans="1:17" ht="18" customHeight="1">
      <c r="A3" s="17" t="s">
        <v>28</v>
      </c>
      <c r="B3" s="5">
        <v>120</v>
      </c>
      <c r="C3" s="20">
        <f>B3*6*1.73*0.98</f>
        <v>1220.6879999999999</v>
      </c>
      <c r="D3" s="5">
        <v>100</v>
      </c>
      <c r="E3" s="20">
        <f>D3*6*1.73*0.98</f>
        <v>1017.24</v>
      </c>
      <c r="F3" s="5">
        <v>100</v>
      </c>
      <c r="G3" s="20">
        <f>F3*6*1.73*0.98</f>
        <v>1017.24</v>
      </c>
      <c r="H3" s="5"/>
      <c r="I3" s="46">
        <v>1820</v>
      </c>
      <c r="J3" s="5"/>
      <c r="K3" s="20">
        <f>(C3+G3+I3)/3</f>
        <v>1352.6426666666666</v>
      </c>
      <c r="L3" s="5">
        <v>80</v>
      </c>
      <c r="M3" s="20">
        <f>L3*6*1.73*0.98</f>
        <v>813.7919999999999</v>
      </c>
      <c r="N3" s="5"/>
      <c r="O3" s="20">
        <f>N3*6*1.73*0.98</f>
        <v>0</v>
      </c>
      <c r="P3" s="5"/>
      <c r="Q3" s="20">
        <f>P3*6*1.73*0.98</f>
        <v>0</v>
      </c>
    </row>
    <row r="4" spans="1:17" ht="18" customHeight="1">
      <c r="A4" s="18" t="s">
        <v>26</v>
      </c>
      <c r="B4" s="8">
        <v>43</v>
      </c>
      <c r="C4" s="21">
        <f aca="true" t="shared" si="0" ref="C4:C10">B4*6*1.73*0.98</f>
        <v>437.41319999999996</v>
      </c>
      <c r="D4" s="8">
        <v>28</v>
      </c>
      <c r="E4" s="21">
        <f aca="true" t="shared" si="1" ref="E4:E10">D4*6*1.73*0.98</f>
        <v>284.8272</v>
      </c>
      <c r="F4" s="8">
        <v>45</v>
      </c>
      <c r="G4" s="25">
        <f aca="true" t="shared" si="2" ref="G4:G10">F4*6*1.73*0.98</f>
        <v>457.75800000000004</v>
      </c>
      <c r="H4" s="8"/>
      <c r="I4" s="47">
        <v>890</v>
      </c>
      <c r="J4" s="8"/>
      <c r="K4" s="25">
        <f aca="true" t="shared" si="3" ref="K4:K10">(C4+G4+I4)/3</f>
        <v>595.0570666666666</v>
      </c>
      <c r="L4" s="8">
        <v>53</v>
      </c>
      <c r="M4" s="25">
        <f aca="true" t="shared" si="4" ref="M4:M10">L4*6*1.73*0.98</f>
        <v>539.1372</v>
      </c>
      <c r="N4" s="8"/>
      <c r="O4" s="25">
        <f aca="true" t="shared" si="5" ref="O4:O10">N4*6*1.73*0.98</f>
        <v>0</v>
      </c>
      <c r="P4" s="8"/>
      <c r="Q4" s="25">
        <f aca="true" t="shared" si="6" ref="Q4:Q10">P4*6*1.73*0.98</f>
        <v>0</v>
      </c>
    </row>
    <row r="5" spans="1:17" ht="18" customHeight="1">
      <c r="A5" s="24" t="s">
        <v>27</v>
      </c>
      <c r="B5" s="8">
        <v>25</v>
      </c>
      <c r="C5" s="21">
        <f t="shared" si="0"/>
        <v>254.31</v>
      </c>
      <c r="D5" s="8">
        <v>20</v>
      </c>
      <c r="E5" s="21">
        <f t="shared" si="1"/>
        <v>203.44799999999998</v>
      </c>
      <c r="F5" s="8">
        <v>23</v>
      </c>
      <c r="G5" s="25">
        <f t="shared" si="2"/>
        <v>233.9652</v>
      </c>
      <c r="H5" s="8"/>
      <c r="I5" s="47">
        <f aca="true" t="shared" si="7" ref="I5:I10">H5*6*1.73*0.98</f>
        <v>0</v>
      </c>
      <c r="J5" s="8"/>
      <c r="K5" s="25">
        <f t="shared" si="3"/>
        <v>162.75840000000002</v>
      </c>
      <c r="L5" s="8">
        <v>40</v>
      </c>
      <c r="M5" s="25">
        <f t="shared" si="4"/>
        <v>406.89599999999996</v>
      </c>
      <c r="N5" s="8"/>
      <c r="O5" s="25">
        <f t="shared" si="5"/>
        <v>0</v>
      </c>
      <c r="P5" s="8"/>
      <c r="Q5" s="25">
        <f t="shared" si="6"/>
        <v>0</v>
      </c>
    </row>
    <row r="6" spans="1:17" ht="18" customHeight="1">
      <c r="A6" s="18" t="s">
        <v>31</v>
      </c>
      <c r="B6" s="8">
        <v>0</v>
      </c>
      <c r="C6" s="21">
        <f t="shared" si="0"/>
        <v>0</v>
      </c>
      <c r="D6" s="8">
        <v>0</v>
      </c>
      <c r="E6" s="21">
        <f t="shared" si="1"/>
        <v>0</v>
      </c>
      <c r="F6" s="8">
        <v>20</v>
      </c>
      <c r="G6" s="25">
        <f t="shared" si="2"/>
        <v>203.44799999999998</v>
      </c>
      <c r="H6" s="8"/>
      <c r="I6" s="47">
        <v>715</v>
      </c>
      <c r="J6" s="8"/>
      <c r="K6" s="25">
        <f t="shared" si="3"/>
        <v>306.14933333333335</v>
      </c>
      <c r="L6" s="8">
        <v>5</v>
      </c>
      <c r="M6" s="25">
        <f t="shared" si="4"/>
        <v>50.861999999999995</v>
      </c>
      <c r="N6" s="8"/>
      <c r="O6" s="25">
        <f t="shared" si="5"/>
        <v>0</v>
      </c>
      <c r="P6" s="8"/>
      <c r="Q6" s="25">
        <f t="shared" si="6"/>
        <v>0</v>
      </c>
    </row>
    <row r="7" spans="1:17" ht="18" customHeight="1">
      <c r="A7" s="18" t="s">
        <v>33</v>
      </c>
      <c r="B7" s="8">
        <v>0</v>
      </c>
      <c r="C7" s="21">
        <f t="shared" si="0"/>
        <v>0</v>
      </c>
      <c r="D7" s="8">
        <v>0</v>
      </c>
      <c r="E7" s="21">
        <f t="shared" si="1"/>
        <v>0</v>
      </c>
      <c r="F7" s="8">
        <v>15</v>
      </c>
      <c r="G7" s="25">
        <f t="shared" si="2"/>
        <v>152.58599999999998</v>
      </c>
      <c r="H7" s="8"/>
      <c r="I7" s="47">
        <f t="shared" si="7"/>
        <v>0</v>
      </c>
      <c r="J7" s="8"/>
      <c r="K7" s="25">
        <f t="shared" si="3"/>
        <v>50.861999999999995</v>
      </c>
      <c r="L7" s="8">
        <v>0</v>
      </c>
      <c r="M7" s="25">
        <f t="shared" si="4"/>
        <v>0</v>
      </c>
      <c r="N7" s="8"/>
      <c r="O7" s="25">
        <f t="shared" si="5"/>
        <v>0</v>
      </c>
      <c r="P7" s="8"/>
      <c r="Q7" s="25">
        <f t="shared" si="6"/>
        <v>0</v>
      </c>
    </row>
    <row r="8" spans="1:17" ht="18" customHeight="1">
      <c r="A8" s="18" t="s">
        <v>34</v>
      </c>
      <c r="B8" s="8">
        <v>20</v>
      </c>
      <c r="C8" s="21">
        <f t="shared" si="0"/>
        <v>203.44799999999998</v>
      </c>
      <c r="D8" s="8">
        <v>22</v>
      </c>
      <c r="E8" s="21">
        <f t="shared" si="1"/>
        <v>223.79279999999997</v>
      </c>
      <c r="F8" s="8">
        <v>21</v>
      </c>
      <c r="G8" s="25">
        <f t="shared" si="2"/>
        <v>213.6204</v>
      </c>
      <c r="H8" s="8"/>
      <c r="I8" s="47">
        <v>780</v>
      </c>
      <c r="J8" s="8"/>
      <c r="K8" s="25">
        <f t="shared" si="3"/>
        <v>399.0228</v>
      </c>
      <c r="L8" s="8">
        <v>30</v>
      </c>
      <c r="M8" s="25">
        <f t="shared" si="4"/>
        <v>305.17199999999997</v>
      </c>
      <c r="N8" s="8"/>
      <c r="O8" s="25">
        <f t="shared" si="5"/>
        <v>0</v>
      </c>
      <c r="P8" s="8"/>
      <c r="Q8" s="25">
        <f t="shared" si="6"/>
        <v>0</v>
      </c>
    </row>
    <row r="9" spans="1:17" ht="18" customHeight="1">
      <c r="A9" s="18" t="s">
        <v>35</v>
      </c>
      <c r="B9" s="8">
        <v>54</v>
      </c>
      <c r="C9" s="21">
        <f t="shared" si="0"/>
        <v>549.3095999999999</v>
      </c>
      <c r="D9" s="8">
        <v>50</v>
      </c>
      <c r="E9" s="21">
        <f t="shared" si="1"/>
        <v>508.62</v>
      </c>
      <c r="F9" s="8">
        <v>55</v>
      </c>
      <c r="G9" s="25">
        <f t="shared" si="2"/>
        <v>559.482</v>
      </c>
      <c r="H9" s="8"/>
      <c r="I9" s="47">
        <v>200</v>
      </c>
      <c r="J9" s="8"/>
      <c r="K9" s="25">
        <f t="shared" si="3"/>
        <v>436.2638666666667</v>
      </c>
      <c r="L9" s="8">
        <v>52</v>
      </c>
      <c r="M9" s="25">
        <f t="shared" si="4"/>
        <v>528.9648</v>
      </c>
      <c r="N9" s="8"/>
      <c r="O9" s="25">
        <f t="shared" si="5"/>
        <v>0</v>
      </c>
      <c r="P9" s="8"/>
      <c r="Q9" s="25">
        <f t="shared" si="6"/>
        <v>0</v>
      </c>
    </row>
    <row r="10" spans="1:17" ht="18" customHeight="1" thickBot="1">
      <c r="A10" s="56" t="s">
        <v>32</v>
      </c>
      <c r="B10" s="41">
        <v>0</v>
      </c>
      <c r="C10" s="57">
        <f t="shared" si="0"/>
        <v>0</v>
      </c>
      <c r="D10" s="41"/>
      <c r="E10" s="57">
        <f t="shared" si="1"/>
        <v>0</v>
      </c>
      <c r="F10" s="41"/>
      <c r="G10" s="57">
        <f t="shared" si="2"/>
        <v>0</v>
      </c>
      <c r="H10" s="41"/>
      <c r="I10" s="58">
        <f t="shared" si="7"/>
        <v>0</v>
      </c>
      <c r="J10" s="41"/>
      <c r="K10" s="57">
        <f t="shared" si="3"/>
        <v>0</v>
      </c>
      <c r="L10" s="41"/>
      <c r="M10" s="57">
        <f t="shared" si="4"/>
        <v>0</v>
      </c>
      <c r="N10" s="41"/>
      <c r="O10" s="57">
        <f t="shared" si="5"/>
        <v>0</v>
      </c>
      <c r="P10" s="41"/>
      <c r="Q10" s="57">
        <f t="shared" si="6"/>
        <v>0</v>
      </c>
    </row>
    <row r="11" spans="1:17" ht="18" customHeight="1" thickBot="1">
      <c r="A11" s="59"/>
      <c r="B11" s="60"/>
      <c r="C11" s="61"/>
      <c r="D11" s="60"/>
      <c r="E11" s="61"/>
      <c r="F11" s="60"/>
      <c r="G11" s="61"/>
      <c r="H11" s="60"/>
      <c r="I11" s="61"/>
      <c r="J11" s="60"/>
      <c r="K11" s="61"/>
      <c r="L11" s="60"/>
      <c r="M11" s="61">
        <f>SUM(M3:M10)</f>
        <v>2644.8239999999996</v>
      </c>
      <c r="N11" s="60"/>
      <c r="O11" s="61"/>
      <c r="P11" s="60"/>
      <c r="Q11" s="62"/>
    </row>
    <row r="12" spans="1:9" ht="18" customHeight="1" thickBot="1">
      <c r="A12" s="27" t="s">
        <v>37</v>
      </c>
      <c r="B12" s="16"/>
      <c r="C12" s="16"/>
      <c r="D12" s="16"/>
      <c r="E12" s="16"/>
      <c r="F12" s="16"/>
      <c r="G12" s="16"/>
      <c r="H12" s="16"/>
      <c r="I12" s="16"/>
    </row>
    <row r="13" spans="1:17" ht="18" customHeight="1" thickBot="1">
      <c r="A13" s="31" t="s">
        <v>38</v>
      </c>
      <c r="B13" s="5"/>
      <c r="C13" s="30"/>
      <c r="D13" s="5"/>
      <c r="E13" s="28"/>
      <c r="F13" s="5"/>
      <c r="G13" s="28"/>
      <c r="H13" s="5"/>
      <c r="I13" s="28"/>
      <c r="J13" s="5"/>
      <c r="K13" s="30"/>
      <c r="L13" s="5">
        <v>100</v>
      </c>
      <c r="M13" s="20">
        <f>L13*0.38*1.73*0.98</f>
        <v>64.42519999999999</v>
      </c>
      <c r="N13" s="49"/>
      <c r="O13" s="28"/>
      <c r="P13" s="5"/>
      <c r="Q13" s="28"/>
    </row>
    <row r="14" spans="1:17" ht="18" customHeight="1" thickBot="1">
      <c r="A14" s="32" t="s">
        <v>39</v>
      </c>
      <c r="B14" s="8"/>
      <c r="C14" s="18"/>
      <c r="D14" s="8"/>
      <c r="E14" s="24"/>
      <c r="F14" s="8"/>
      <c r="G14" s="24"/>
      <c r="H14" s="8"/>
      <c r="I14" s="24"/>
      <c r="J14" s="8"/>
      <c r="K14" s="18"/>
      <c r="L14" s="8">
        <v>71</v>
      </c>
      <c r="M14" s="20">
        <f>L14*0.38*1.73*0.98</f>
        <v>45.741892</v>
      </c>
      <c r="N14" s="48"/>
      <c r="O14" s="24"/>
      <c r="P14" s="8"/>
      <c r="Q14" s="24"/>
    </row>
    <row r="15" spans="1:17" ht="18" customHeight="1" thickBot="1">
      <c r="A15" s="22" t="s">
        <v>40</v>
      </c>
      <c r="B15" s="8"/>
      <c r="C15" s="18"/>
      <c r="D15" s="8"/>
      <c r="E15" s="24"/>
      <c r="F15" s="8"/>
      <c r="G15" s="24"/>
      <c r="H15" s="8"/>
      <c r="I15" s="24"/>
      <c r="J15" s="8"/>
      <c r="K15" s="18"/>
      <c r="L15" s="8">
        <v>220</v>
      </c>
      <c r="M15" s="20">
        <f>L15*0.38*1.73*0.98</f>
        <v>141.73543999999998</v>
      </c>
      <c r="N15" s="48"/>
      <c r="O15" s="24"/>
      <c r="P15" s="8"/>
      <c r="Q15" s="24"/>
    </row>
    <row r="16" spans="1:17" ht="18" customHeight="1">
      <c r="A16" s="32" t="s">
        <v>41</v>
      </c>
      <c r="B16" s="8"/>
      <c r="C16" s="18"/>
      <c r="D16" s="8"/>
      <c r="E16" s="24"/>
      <c r="F16" s="8"/>
      <c r="G16" s="24"/>
      <c r="H16" s="8"/>
      <c r="I16" s="24"/>
      <c r="J16" s="8"/>
      <c r="K16" s="18"/>
      <c r="L16" s="8">
        <v>0</v>
      </c>
      <c r="M16" s="20">
        <f>L16*0.38*1.73*0.98</f>
        <v>0</v>
      </c>
      <c r="N16" s="48"/>
      <c r="O16" s="24"/>
      <c r="P16" s="8"/>
      <c r="Q16" s="24"/>
    </row>
    <row r="17" spans="1:17" ht="18" customHeight="1">
      <c r="A17" s="23" t="s">
        <v>55</v>
      </c>
      <c r="B17" s="8"/>
      <c r="C17" s="18"/>
      <c r="D17" s="8"/>
      <c r="E17" s="24"/>
      <c r="F17" s="8"/>
      <c r="G17" s="24"/>
      <c r="H17" s="8"/>
      <c r="I17" s="24"/>
      <c r="J17" s="8"/>
      <c r="K17" s="18"/>
      <c r="L17" s="50"/>
      <c r="M17" s="43">
        <v>547</v>
      </c>
      <c r="N17" s="48"/>
      <c r="O17" s="24"/>
      <c r="P17" s="8"/>
      <c r="Q17" s="24"/>
    </row>
    <row r="18" spans="1:17" ht="18" customHeight="1">
      <c r="A18" s="23"/>
      <c r="B18" s="8"/>
      <c r="C18" s="18"/>
      <c r="D18" s="8"/>
      <c r="E18" s="24"/>
      <c r="F18" s="8"/>
      <c r="G18" s="24"/>
      <c r="H18" s="8"/>
      <c r="I18" s="24"/>
      <c r="J18" s="8"/>
      <c r="K18" s="18"/>
      <c r="L18" s="8"/>
      <c r="M18" s="24"/>
      <c r="N18" s="48"/>
      <c r="O18" s="24"/>
      <c r="P18" s="8"/>
      <c r="Q18" s="24"/>
    </row>
    <row r="19" spans="1:17" ht="18" customHeight="1">
      <c r="A19" s="23"/>
      <c r="B19" s="8"/>
      <c r="C19" s="18"/>
      <c r="D19" s="8"/>
      <c r="E19" s="24"/>
      <c r="F19" s="8"/>
      <c r="G19" s="24"/>
      <c r="H19" s="8"/>
      <c r="I19" s="24"/>
      <c r="J19" s="8"/>
      <c r="K19" s="18"/>
      <c r="L19" s="8"/>
      <c r="M19" s="24"/>
      <c r="N19" s="48"/>
      <c r="O19" s="24"/>
      <c r="P19" s="8"/>
      <c r="Q19" s="24"/>
    </row>
    <row r="20" spans="1:17" ht="18" customHeight="1">
      <c r="A20" s="23"/>
      <c r="B20" s="8"/>
      <c r="C20" s="18"/>
      <c r="D20" s="8"/>
      <c r="E20" s="24"/>
      <c r="F20" s="8"/>
      <c r="G20" s="24"/>
      <c r="H20" s="8"/>
      <c r="I20" s="24"/>
      <c r="J20" s="8"/>
      <c r="K20" s="18"/>
      <c r="L20" s="8"/>
      <c r="M20" s="24"/>
      <c r="N20" s="48"/>
      <c r="O20" s="24"/>
      <c r="P20" s="8"/>
      <c r="Q20" s="24"/>
    </row>
    <row r="21" spans="1:17" ht="18" customHeight="1">
      <c r="A21" s="23"/>
      <c r="B21" s="8"/>
      <c r="C21" s="18"/>
      <c r="D21" s="8"/>
      <c r="E21" s="24"/>
      <c r="F21" s="8"/>
      <c r="G21" s="24"/>
      <c r="H21" s="8"/>
      <c r="I21" s="24"/>
      <c r="J21" s="8"/>
      <c r="K21" s="18"/>
      <c r="L21" s="8"/>
      <c r="M21" s="24"/>
      <c r="N21" s="48"/>
      <c r="O21" s="24"/>
      <c r="P21" s="8"/>
      <c r="Q21" s="24"/>
    </row>
    <row r="22" spans="1:17" ht="18" customHeight="1">
      <c r="A22" s="23"/>
      <c r="B22" s="8"/>
      <c r="C22" s="18"/>
      <c r="D22" s="8"/>
      <c r="E22" s="24"/>
      <c r="F22" s="8"/>
      <c r="G22" s="24"/>
      <c r="H22" s="8"/>
      <c r="I22" s="24"/>
      <c r="J22" s="8"/>
      <c r="K22" s="18"/>
      <c r="L22" s="8"/>
      <c r="M22" s="24"/>
      <c r="N22" s="48"/>
      <c r="O22" s="24"/>
      <c r="P22" s="8"/>
      <c r="Q22" s="24"/>
    </row>
    <row r="23" spans="1:17" ht="18" customHeight="1" thickBot="1">
      <c r="A23" s="33"/>
      <c r="B23" s="10"/>
      <c r="C23" s="19"/>
      <c r="D23" s="10"/>
      <c r="E23" s="29"/>
      <c r="F23" s="10"/>
      <c r="G23" s="29"/>
      <c r="H23" s="10"/>
      <c r="I23" s="29"/>
      <c r="J23" s="10"/>
      <c r="K23" s="19"/>
      <c r="L23" s="10"/>
      <c r="M23" s="29"/>
      <c r="N23" s="44"/>
      <c r="O23" s="29"/>
      <c r="P23" s="10"/>
      <c r="Q23" s="29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9">
    <mergeCell ref="A1:A2"/>
    <mergeCell ref="F2:G2"/>
    <mergeCell ref="P2:Q2"/>
    <mergeCell ref="H2:I2"/>
    <mergeCell ref="J2:K2"/>
    <mergeCell ref="L2:M2"/>
    <mergeCell ref="N2:O2"/>
    <mergeCell ref="B2:C2"/>
    <mergeCell ref="D2:E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19.125" style="0" customWidth="1"/>
    <col min="2" max="2" width="18.125" style="0" customWidth="1"/>
    <col min="3" max="3" width="36.625" style="0" customWidth="1"/>
  </cols>
  <sheetData>
    <row r="1" spans="1:6" ht="12.75">
      <c r="A1" s="205" t="s">
        <v>86</v>
      </c>
      <c r="B1" s="206" t="s">
        <v>88</v>
      </c>
      <c r="C1" s="207" t="s">
        <v>0</v>
      </c>
      <c r="D1" s="205" t="s">
        <v>19</v>
      </c>
      <c r="E1" s="205" t="s">
        <v>92</v>
      </c>
      <c r="F1" s="205" t="s">
        <v>93</v>
      </c>
    </row>
    <row r="2" spans="1:6" ht="12.75">
      <c r="A2" s="205"/>
      <c r="B2" s="206"/>
      <c r="C2" s="207"/>
      <c r="D2" s="206"/>
      <c r="E2" s="206"/>
      <c r="F2" s="206"/>
    </row>
    <row r="3" spans="1:6" ht="12.75">
      <c r="A3" s="205"/>
      <c r="B3" s="206"/>
      <c r="C3" s="207"/>
      <c r="D3" s="206"/>
      <c r="E3" s="206"/>
      <c r="F3" s="206"/>
    </row>
    <row r="4" spans="1:6" ht="33" customHeight="1">
      <c r="A4" s="205"/>
      <c r="B4" s="206"/>
      <c r="C4" s="207"/>
      <c r="D4" s="206"/>
      <c r="E4" s="206"/>
      <c r="F4" s="206"/>
    </row>
    <row r="5" spans="1:6" ht="15.75">
      <c r="A5" s="206" t="s">
        <v>87</v>
      </c>
      <c r="B5" s="206" t="s">
        <v>89</v>
      </c>
      <c r="C5" s="150" t="s">
        <v>90</v>
      </c>
      <c r="D5" s="150">
        <v>940</v>
      </c>
      <c r="E5" s="150">
        <v>3</v>
      </c>
      <c r="F5" s="150">
        <f>D5-E5</f>
        <v>937</v>
      </c>
    </row>
    <row r="6" spans="1:6" ht="15.75">
      <c r="A6" s="206"/>
      <c r="B6" s="206"/>
      <c r="C6" s="150" t="s">
        <v>91</v>
      </c>
      <c r="D6" s="150">
        <v>2000</v>
      </c>
      <c r="E6" s="151">
        <v>536.3333333333334</v>
      </c>
      <c r="F6" s="151">
        <f>D6-E6</f>
        <v>1463.6666666666665</v>
      </c>
    </row>
    <row r="7" spans="1:6" ht="15.75">
      <c r="A7" s="150"/>
      <c r="B7" s="150"/>
      <c r="C7" s="152" t="s">
        <v>17</v>
      </c>
      <c r="D7" s="150">
        <f>SUM(D5:D6)</f>
        <v>2940</v>
      </c>
      <c r="E7" s="151">
        <f>SUM(E5:E6)</f>
        <v>539.3333333333334</v>
      </c>
      <c r="F7" s="153">
        <f>D7-E7</f>
        <v>2400.6666666666665</v>
      </c>
    </row>
  </sheetData>
  <sheetProtection/>
  <mergeCells count="8">
    <mergeCell ref="E1:E4"/>
    <mergeCell ref="F1:F4"/>
    <mergeCell ref="C1:C4"/>
    <mergeCell ref="A1:A4"/>
    <mergeCell ref="A5:A6"/>
    <mergeCell ref="B1:B4"/>
    <mergeCell ref="B5:B6"/>
    <mergeCell ref="D1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27.875" style="0" customWidth="1"/>
    <col min="2" max="2" width="9.75390625" style="0" customWidth="1"/>
    <col min="4" max="4" width="6.125" style="0" customWidth="1"/>
    <col min="5" max="5" width="6.75390625" style="0" customWidth="1"/>
    <col min="6" max="6" width="6.25390625" style="0" customWidth="1"/>
    <col min="7" max="8" width="6.125" style="0" customWidth="1"/>
    <col min="9" max="9" width="6.00390625" style="0" customWidth="1"/>
    <col min="10" max="10" width="7.00390625" style="0" customWidth="1"/>
    <col min="11" max="11" width="6.25390625" style="0" customWidth="1"/>
    <col min="12" max="13" width="6.625" style="0" customWidth="1"/>
    <col min="14" max="14" width="6.375" style="0" customWidth="1"/>
    <col min="15" max="15" width="5.75390625" style="0" customWidth="1"/>
    <col min="16" max="16" width="7.00390625" style="0" customWidth="1"/>
    <col min="17" max="17" width="6.25390625" style="0" customWidth="1"/>
    <col min="18" max="18" width="5.75390625" style="0" customWidth="1"/>
    <col min="19" max="19" width="7.00390625" style="0" customWidth="1"/>
    <col min="20" max="20" width="6.25390625" style="0" customWidth="1"/>
    <col min="21" max="21" width="5.75390625" style="0" customWidth="1"/>
  </cols>
  <sheetData>
    <row r="1" spans="1:21" ht="12.75" customHeight="1">
      <c r="A1" s="177" t="s">
        <v>0</v>
      </c>
      <c r="B1" s="187" t="s">
        <v>1</v>
      </c>
      <c r="C1" s="177" t="s">
        <v>23</v>
      </c>
      <c r="D1" s="179" t="s">
        <v>2</v>
      </c>
      <c r="E1" s="179"/>
      <c r="F1" s="179"/>
      <c r="G1" s="179"/>
      <c r="H1" s="179"/>
      <c r="I1" s="179"/>
      <c r="J1" s="179" t="s">
        <v>5</v>
      </c>
      <c r="K1" s="179"/>
      <c r="L1" s="179"/>
      <c r="M1" s="179"/>
      <c r="N1" s="179"/>
      <c r="O1" s="179"/>
      <c r="P1" s="179" t="s">
        <v>5</v>
      </c>
      <c r="Q1" s="179"/>
      <c r="R1" s="179"/>
      <c r="S1" s="179"/>
      <c r="T1" s="179"/>
      <c r="U1" s="179"/>
    </row>
    <row r="2" spans="1:21" ht="12.75">
      <c r="A2" s="185"/>
      <c r="B2" s="187"/>
      <c r="C2" s="178"/>
      <c r="D2" s="180" t="s">
        <v>3</v>
      </c>
      <c r="E2" s="180"/>
      <c r="F2" s="180"/>
      <c r="G2" s="180" t="s">
        <v>4</v>
      </c>
      <c r="H2" s="180"/>
      <c r="I2" s="180"/>
      <c r="J2" s="180" t="s">
        <v>42</v>
      </c>
      <c r="K2" s="180"/>
      <c r="L2" s="180"/>
      <c r="M2" s="180" t="s">
        <v>43</v>
      </c>
      <c r="N2" s="180"/>
      <c r="O2" s="180"/>
      <c r="P2" s="180" t="s">
        <v>3</v>
      </c>
      <c r="Q2" s="180"/>
      <c r="R2" s="180"/>
      <c r="S2" s="180" t="s">
        <v>4</v>
      </c>
      <c r="T2" s="180"/>
      <c r="U2" s="180"/>
    </row>
    <row r="3" spans="1:21" ht="17.25" customHeight="1">
      <c r="A3" s="185"/>
      <c r="B3" s="188" t="s">
        <v>19</v>
      </c>
      <c r="C3" s="183" t="s">
        <v>20</v>
      </c>
      <c r="D3" s="3" t="s">
        <v>6</v>
      </c>
      <c r="E3" s="181" t="s">
        <v>7</v>
      </c>
      <c r="F3" s="3" t="s">
        <v>8</v>
      </c>
      <c r="G3" s="3" t="s">
        <v>9</v>
      </c>
      <c r="H3" s="181" t="s">
        <v>7</v>
      </c>
      <c r="I3" s="3" t="s">
        <v>10</v>
      </c>
      <c r="J3" s="3" t="s">
        <v>6</v>
      </c>
      <c r="K3" s="181" t="s">
        <v>7</v>
      </c>
      <c r="L3" s="3" t="s">
        <v>8</v>
      </c>
      <c r="M3" s="3" t="s">
        <v>9</v>
      </c>
      <c r="N3" s="181" t="s">
        <v>7</v>
      </c>
      <c r="O3" s="3" t="s">
        <v>10</v>
      </c>
      <c r="P3" s="3" t="s">
        <v>6</v>
      </c>
      <c r="Q3" s="181" t="s">
        <v>7</v>
      </c>
      <c r="R3" s="3" t="s">
        <v>8</v>
      </c>
      <c r="S3" s="3" t="s">
        <v>9</v>
      </c>
      <c r="T3" s="181" t="s">
        <v>7</v>
      </c>
      <c r="U3" s="3" t="s">
        <v>10</v>
      </c>
    </row>
    <row r="4" spans="1:21" ht="12.75" customHeight="1" thickBot="1">
      <c r="A4" s="186"/>
      <c r="B4" s="186"/>
      <c r="C4" s="184"/>
      <c r="D4" s="13" t="s">
        <v>18</v>
      </c>
      <c r="E4" s="182"/>
      <c r="F4" s="13" t="s">
        <v>18</v>
      </c>
      <c r="G4" s="13" t="s">
        <v>18</v>
      </c>
      <c r="H4" s="182"/>
      <c r="I4" s="26" t="s">
        <v>18</v>
      </c>
      <c r="J4" s="13" t="s">
        <v>18</v>
      </c>
      <c r="K4" s="182"/>
      <c r="L4" s="13" t="s">
        <v>18</v>
      </c>
      <c r="M4" s="13" t="s">
        <v>18</v>
      </c>
      <c r="N4" s="182"/>
      <c r="O4" s="26" t="s">
        <v>18</v>
      </c>
      <c r="P4" s="13" t="s">
        <v>18</v>
      </c>
      <c r="Q4" s="182"/>
      <c r="R4" s="13" t="s">
        <v>18</v>
      </c>
      <c r="S4" s="13" t="s">
        <v>18</v>
      </c>
      <c r="T4" s="182"/>
      <c r="U4" s="26" t="s">
        <v>18</v>
      </c>
    </row>
    <row r="5" spans="1:21" ht="18" customHeight="1">
      <c r="A5" s="5" t="s">
        <v>11</v>
      </c>
      <c r="B5" s="6">
        <v>2120</v>
      </c>
      <c r="C5" s="6">
        <v>1925</v>
      </c>
      <c r="D5" s="6">
        <v>1600</v>
      </c>
      <c r="E5" s="4" t="s">
        <v>21</v>
      </c>
      <c r="F5" s="6">
        <f aca="true" t="shared" si="0" ref="F5:F10">B5-D5</f>
        <v>520</v>
      </c>
      <c r="G5" s="34">
        <v>1820</v>
      </c>
      <c r="H5" s="4" t="s">
        <v>44</v>
      </c>
      <c r="I5" s="4">
        <f aca="true" t="shared" si="1" ref="I5:I10">B5-G5</f>
        <v>300</v>
      </c>
      <c r="J5" s="37"/>
      <c r="K5" s="6"/>
      <c r="L5" s="6"/>
      <c r="M5" s="6"/>
      <c r="N5" s="6"/>
      <c r="O5" s="7"/>
      <c r="P5" s="6"/>
      <c r="Q5" s="6"/>
      <c r="R5" s="6"/>
      <c r="S5" s="6"/>
      <c r="T5" s="6"/>
      <c r="U5" s="7"/>
    </row>
    <row r="6" spans="1:21" ht="18" customHeight="1">
      <c r="A6" s="8" t="s">
        <v>12</v>
      </c>
      <c r="B6" s="1">
        <v>2000</v>
      </c>
      <c r="C6" s="1">
        <v>1080</v>
      </c>
      <c r="D6" s="1">
        <v>770</v>
      </c>
      <c r="E6" s="1" t="s">
        <v>21</v>
      </c>
      <c r="F6" s="1">
        <f t="shared" si="0"/>
        <v>1230</v>
      </c>
      <c r="G6" s="35">
        <v>890</v>
      </c>
      <c r="H6" s="1" t="s">
        <v>44</v>
      </c>
      <c r="I6" s="1">
        <f t="shared" si="1"/>
        <v>1110</v>
      </c>
      <c r="J6" s="38"/>
      <c r="K6" s="1"/>
      <c r="L6" s="1"/>
      <c r="M6" s="1"/>
      <c r="N6" s="1"/>
      <c r="O6" s="9"/>
      <c r="P6" s="1"/>
      <c r="Q6" s="1"/>
      <c r="R6" s="1"/>
      <c r="S6" s="1"/>
      <c r="T6" s="1"/>
      <c r="U6" s="9"/>
    </row>
    <row r="7" spans="1:21" ht="18" customHeight="1">
      <c r="A7" s="8" t="s">
        <v>13</v>
      </c>
      <c r="B7" s="1">
        <v>1655</v>
      </c>
      <c r="C7" s="1">
        <v>677</v>
      </c>
      <c r="D7" s="1">
        <v>640</v>
      </c>
      <c r="E7" s="1" t="s">
        <v>21</v>
      </c>
      <c r="F7" s="1">
        <f t="shared" si="0"/>
        <v>1015</v>
      </c>
      <c r="G7" s="35">
        <v>940</v>
      </c>
      <c r="H7" s="1" t="s">
        <v>44</v>
      </c>
      <c r="I7" s="1">
        <f t="shared" si="1"/>
        <v>715</v>
      </c>
      <c r="J7" s="38"/>
      <c r="K7" s="1"/>
      <c r="L7" s="1"/>
      <c r="M7" s="1"/>
      <c r="N7" s="1"/>
      <c r="O7" s="9"/>
      <c r="P7" s="1"/>
      <c r="Q7" s="1"/>
      <c r="R7" s="1"/>
      <c r="S7" s="1"/>
      <c r="T7" s="1"/>
      <c r="U7" s="9"/>
    </row>
    <row r="8" spans="1:21" ht="18" customHeight="1">
      <c r="A8" s="8" t="s">
        <v>14</v>
      </c>
      <c r="B8" s="1">
        <v>1000</v>
      </c>
      <c r="C8" s="1">
        <v>276</v>
      </c>
      <c r="D8" s="1">
        <v>190</v>
      </c>
      <c r="E8" s="1" t="s">
        <v>21</v>
      </c>
      <c r="F8" s="1">
        <f t="shared" si="0"/>
        <v>810</v>
      </c>
      <c r="G8" s="35">
        <v>220</v>
      </c>
      <c r="H8" s="1" t="s">
        <v>44</v>
      </c>
      <c r="I8" s="1">
        <f t="shared" si="1"/>
        <v>780</v>
      </c>
      <c r="J8" s="38"/>
      <c r="K8" s="1"/>
      <c r="L8" s="1"/>
      <c r="M8" s="1"/>
      <c r="N8" s="1"/>
      <c r="O8" s="9"/>
      <c r="P8" s="1"/>
      <c r="Q8" s="1"/>
      <c r="R8" s="1"/>
      <c r="S8" s="1"/>
      <c r="T8" s="1"/>
      <c r="U8" s="9"/>
    </row>
    <row r="9" spans="1:21" ht="18" customHeight="1">
      <c r="A9" s="8" t="s">
        <v>15</v>
      </c>
      <c r="B9" s="1">
        <v>900</v>
      </c>
      <c r="C9" s="1">
        <v>576</v>
      </c>
      <c r="D9" s="1">
        <v>570</v>
      </c>
      <c r="E9" s="1" t="s">
        <v>21</v>
      </c>
      <c r="F9" s="1">
        <f t="shared" si="0"/>
        <v>330</v>
      </c>
      <c r="G9" s="35">
        <v>700</v>
      </c>
      <c r="H9" s="1" t="s">
        <v>44</v>
      </c>
      <c r="I9" s="1">
        <f t="shared" si="1"/>
        <v>200</v>
      </c>
      <c r="J9" s="38"/>
      <c r="K9" s="1"/>
      <c r="L9" s="1"/>
      <c r="M9" s="1"/>
      <c r="N9" s="1"/>
      <c r="O9" s="9"/>
      <c r="P9" s="1"/>
      <c r="Q9" s="1"/>
      <c r="R9" s="1"/>
      <c r="S9" s="1"/>
      <c r="T9" s="1"/>
      <c r="U9" s="9"/>
    </row>
    <row r="10" spans="1:21" ht="18" customHeight="1" thickBot="1">
      <c r="A10" s="10" t="s">
        <v>16</v>
      </c>
      <c r="B10" s="11">
        <v>2400</v>
      </c>
      <c r="C10" s="11">
        <v>611</v>
      </c>
      <c r="D10" s="11">
        <v>800</v>
      </c>
      <c r="E10" s="11" t="s">
        <v>22</v>
      </c>
      <c r="F10" s="11">
        <f t="shared" si="0"/>
        <v>1600</v>
      </c>
      <c r="G10" s="36">
        <v>850</v>
      </c>
      <c r="H10" s="11" t="s">
        <v>44</v>
      </c>
      <c r="I10" s="11">
        <f t="shared" si="1"/>
        <v>1550</v>
      </c>
      <c r="J10" s="39"/>
      <c r="K10" s="11"/>
      <c r="L10" s="11"/>
      <c r="M10" s="11"/>
      <c r="N10" s="11"/>
      <c r="O10" s="12"/>
      <c r="P10" s="11"/>
      <c r="Q10" s="11"/>
      <c r="R10" s="11"/>
      <c r="S10" s="11"/>
      <c r="T10" s="11"/>
      <c r="U10" s="12"/>
    </row>
    <row r="11" spans="1:21" ht="18" customHeight="1">
      <c r="A11" s="14" t="s">
        <v>17</v>
      </c>
      <c r="B11" s="4">
        <f>SUM(B5:B10)</f>
        <v>10075</v>
      </c>
      <c r="C11" s="4">
        <f aca="true" t="shared" si="2" ref="C11:O11">SUM(C5:C10)</f>
        <v>5145</v>
      </c>
      <c r="D11" s="4">
        <f t="shared" si="2"/>
        <v>4570</v>
      </c>
      <c r="E11" s="4"/>
      <c r="F11" s="4">
        <f t="shared" si="2"/>
        <v>5505</v>
      </c>
      <c r="G11" s="4">
        <f t="shared" si="2"/>
        <v>5420</v>
      </c>
      <c r="H11" s="4"/>
      <c r="I11" s="4">
        <f t="shared" si="2"/>
        <v>4655</v>
      </c>
      <c r="J11" s="4">
        <f t="shared" si="2"/>
        <v>0</v>
      </c>
      <c r="K11" s="4"/>
      <c r="L11" s="4">
        <f t="shared" si="2"/>
        <v>0</v>
      </c>
      <c r="M11" s="4">
        <f t="shared" si="2"/>
        <v>0</v>
      </c>
      <c r="N11" s="4"/>
      <c r="O11" s="4">
        <f t="shared" si="2"/>
        <v>0</v>
      </c>
      <c r="P11" s="4">
        <f>SUM(P5:P10)</f>
        <v>0</v>
      </c>
      <c r="Q11" s="4"/>
      <c r="R11" s="4">
        <f>SUM(R5:R10)</f>
        <v>0</v>
      </c>
      <c r="S11" s="4">
        <f>SUM(S5:S10)</f>
        <v>0</v>
      </c>
      <c r="T11" s="4"/>
      <c r="U11" s="4">
        <f>SUM(U5:U10)</f>
        <v>0</v>
      </c>
    </row>
    <row r="12" spans="1:2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8" customHeight="1">
      <c r="A14" s="177" t="s">
        <v>0</v>
      </c>
      <c r="B14" s="187" t="s">
        <v>1</v>
      </c>
      <c r="C14" s="177" t="s">
        <v>23</v>
      </c>
      <c r="D14" s="179" t="s">
        <v>2</v>
      </c>
      <c r="E14" s="179"/>
      <c r="F14" s="179"/>
      <c r="G14" s="179"/>
      <c r="H14" s="179"/>
      <c r="I14" s="17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8" customHeight="1">
      <c r="A15" s="185"/>
      <c r="B15" s="187"/>
      <c r="C15" s="178"/>
      <c r="D15" s="180" t="s">
        <v>3</v>
      </c>
      <c r="E15" s="180"/>
      <c r="F15" s="180"/>
      <c r="G15" s="180" t="s">
        <v>4</v>
      </c>
      <c r="H15" s="180"/>
      <c r="I15" s="18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8" customHeight="1">
      <c r="A16" s="185"/>
      <c r="B16" s="188" t="s">
        <v>19</v>
      </c>
      <c r="C16" s="183" t="s">
        <v>20</v>
      </c>
      <c r="D16" s="3" t="s">
        <v>6</v>
      </c>
      <c r="E16" s="181" t="s">
        <v>7</v>
      </c>
      <c r="F16" s="3" t="s">
        <v>8</v>
      </c>
      <c r="G16" s="3" t="s">
        <v>9</v>
      </c>
      <c r="H16" s="181" t="s">
        <v>7</v>
      </c>
      <c r="I16" s="3" t="s">
        <v>10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8" customHeight="1" thickBot="1">
      <c r="A17" s="186"/>
      <c r="B17" s="186"/>
      <c r="C17" s="184"/>
      <c r="D17" s="13" t="s">
        <v>18</v>
      </c>
      <c r="E17" s="182"/>
      <c r="F17" s="13" t="s">
        <v>18</v>
      </c>
      <c r="G17" s="13" t="s">
        <v>18</v>
      </c>
      <c r="H17" s="182"/>
      <c r="I17" s="26" t="s">
        <v>18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8" customHeight="1">
      <c r="A18" s="5" t="s">
        <v>11</v>
      </c>
      <c r="B18" s="6">
        <v>2120</v>
      </c>
      <c r="C18" s="6">
        <v>1925</v>
      </c>
      <c r="D18" s="6">
        <v>1600</v>
      </c>
      <c r="E18" s="4" t="s">
        <v>21</v>
      </c>
      <c r="F18" s="6">
        <f aca="true" t="shared" si="3" ref="F18:F23">B18-D18</f>
        <v>520</v>
      </c>
      <c r="G18" s="34">
        <v>1360</v>
      </c>
      <c r="H18" s="4" t="s">
        <v>45</v>
      </c>
      <c r="I18" s="4">
        <f aca="true" t="shared" si="4" ref="I18:I23">B18-G18</f>
        <v>760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8" customHeight="1">
      <c r="A19" s="8" t="s">
        <v>12</v>
      </c>
      <c r="B19" s="1">
        <v>2000</v>
      </c>
      <c r="C19" s="1">
        <v>1080</v>
      </c>
      <c r="D19" s="1">
        <v>770</v>
      </c>
      <c r="E19" s="1" t="s">
        <v>21</v>
      </c>
      <c r="F19" s="1">
        <f t="shared" si="3"/>
        <v>1230</v>
      </c>
      <c r="G19" s="35">
        <v>760</v>
      </c>
      <c r="H19" s="1"/>
      <c r="I19" s="1">
        <f t="shared" si="4"/>
        <v>1240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8" customHeight="1">
      <c r="A20" s="8" t="s">
        <v>13</v>
      </c>
      <c r="B20" s="1">
        <v>1655</v>
      </c>
      <c r="C20" s="1">
        <v>677</v>
      </c>
      <c r="D20" s="1">
        <v>640</v>
      </c>
      <c r="E20" s="1" t="s">
        <v>21</v>
      </c>
      <c r="F20" s="1">
        <f t="shared" si="3"/>
        <v>1015</v>
      </c>
      <c r="G20" s="35">
        <v>360</v>
      </c>
      <c r="H20" s="1"/>
      <c r="I20" s="1">
        <f t="shared" si="4"/>
        <v>1295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8" customHeight="1">
      <c r="A21" s="8" t="s">
        <v>14</v>
      </c>
      <c r="B21" s="1">
        <v>1000</v>
      </c>
      <c r="C21" s="1">
        <v>276</v>
      </c>
      <c r="D21" s="1">
        <v>190</v>
      </c>
      <c r="E21" s="1" t="s">
        <v>21</v>
      </c>
      <c r="F21" s="1">
        <f t="shared" si="3"/>
        <v>810</v>
      </c>
      <c r="G21" s="35">
        <v>400</v>
      </c>
      <c r="H21" s="1"/>
      <c r="I21" s="1">
        <f t="shared" si="4"/>
        <v>600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8" customHeight="1">
      <c r="A22" s="8" t="s">
        <v>15</v>
      </c>
      <c r="B22" s="1">
        <v>900</v>
      </c>
      <c r="C22" s="1">
        <v>576</v>
      </c>
      <c r="D22" s="1">
        <v>570</v>
      </c>
      <c r="E22" s="1" t="s">
        <v>21</v>
      </c>
      <c r="F22" s="1">
        <f t="shared" si="3"/>
        <v>330</v>
      </c>
      <c r="G22" s="35">
        <v>450</v>
      </c>
      <c r="H22" s="1"/>
      <c r="I22" s="1">
        <f t="shared" si="4"/>
        <v>450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8" customHeight="1" thickBot="1">
      <c r="A23" s="10" t="s">
        <v>16</v>
      </c>
      <c r="B23" s="11">
        <v>2400</v>
      </c>
      <c r="C23" s="11">
        <v>611</v>
      </c>
      <c r="D23" s="11">
        <v>800</v>
      </c>
      <c r="E23" s="11" t="s">
        <v>22</v>
      </c>
      <c r="F23" s="11">
        <f t="shared" si="3"/>
        <v>1600</v>
      </c>
      <c r="G23" s="36">
        <v>850</v>
      </c>
      <c r="H23" s="11"/>
      <c r="I23" s="11">
        <f t="shared" si="4"/>
        <v>1550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8" customHeight="1">
      <c r="A24" s="14" t="s">
        <v>17</v>
      </c>
      <c r="B24" s="4">
        <f>SUM(B18:B23)</f>
        <v>10075</v>
      </c>
      <c r="C24" s="4">
        <f>SUM(C18:C23)</f>
        <v>5145</v>
      </c>
      <c r="D24" s="4">
        <f>SUM(D18:D23)</f>
        <v>4570</v>
      </c>
      <c r="E24" s="4"/>
      <c r="F24" s="4">
        <f>SUM(F18:F23)</f>
        <v>5505</v>
      </c>
      <c r="G24" s="4">
        <f>SUM(G18:G23)</f>
        <v>4180</v>
      </c>
      <c r="H24" s="4"/>
      <c r="I24" s="4">
        <f>SUM(I18:I23)</f>
        <v>5895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</sheetData>
  <sheetProtection/>
  <mergeCells count="30">
    <mergeCell ref="K3:K4"/>
    <mergeCell ref="P1:U1"/>
    <mergeCell ref="P2:R2"/>
    <mergeCell ref="S2:U2"/>
    <mergeCell ref="Q3:Q4"/>
    <mergeCell ref="T3:T4"/>
    <mergeCell ref="N3:N4"/>
    <mergeCell ref="J1:O1"/>
    <mergeCell ref="J2:L2"/>
    <mergeCell ref="M2:O2"/>
    <mergeCell ref="D15:F15"/>
    <mergeCell ref="G15:I15"/>
    <mergeCell ref="E3:E4"/>
    <mergeCell ref="H3:H4"/>
    <mergeCell ref="A14:A17"/>
    <mergeCell ref="B14:B15"/>
    <mergeCell ref="B16:B17"/>
    <mergeCell ref="A1:A4"/>
    <mergeCell ref="B1:B2"/>
    <mergeCell ref="B3:B4"/>
    <mergeCell ref="C1:C2"/>
    <mergeCell ref="D1:I1"/>
    <mergeCell ref="D2:F2"/>
    <mergeCell ref="E16:E17"/>
    <mergeCell ref="H16:H17"/>
    <mergeCell ref="C16:C17"/>
    <mergeCell ref="C3:C4"/>
    <mergeCell ref="G2:I2"/>
    <mergeCell ref="C14:C15"/>
    <mergeCell ref="D14:I1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22">
      <selection activeCell="B61" sqref="B61"/>
    </sheetView>
  </sheetViews>
  <sheetFormatPr defaultColWidth="9.00390625" defaultRowHeight="12.75"/>
  <cols>
    <col min="1" max="1" width="27.375" style="0" customWidth="1"/>
    <col min="2" max="2" width="14.375" style="0" customWidth="1"/>
    <col min="5" max="5" width="12.125" style="0" customWidth="1"/>
  </cols>
  <sheetData>
    <row r="1" ht="15">
      <c r="B1" s="45" t="s">
        <v>50</v>
      </c>
    </row>
    <row r="2" ht="13.5" thickBot="1"/>
    <row r="3" spans="1:9" ht="12.75">
      <c r="A3" s="199" t="s">
        <v>0</v>
      </c>
      <c r="B3" s="202" t="s">
        <v>1</v>
      </c>
      <c r="C3" s="203" t="s">
        <v>23</v>
      </c>
      <c r="D3" s="64" t="s">
        <v>2</v>
      </c>
      <c r="E3" s="51"/>
      <c r="F3" s="52"/>
      <c r="G3" s="64" t="s">
        <v>5</v>
      </c>
      <c r="H3" s="51"/>
      <c r="I3" s="52"/>
    </row>
    <row r="4" spans="1:9" ht="12.75">
      <c r="A4" s="200"/>
      <c r="B4" s="187"/>
      <c r="C4" s="204"/>
      <c r="D4" s="65" t="s">
        <v>49</v>
      </c>
      <c r="E4" s="40"/>
      <c r="F4" s="66"/>
      <c r="G4" s="65" t="s">
        <v>51</v>
      </c>
      <c r="H4" s="40"/>
      <c r="I4" s="66"/>
    </row>
    <row r="5" spans="1:9" ht="12.75">
      <c r="A5" s="200"/>
      <c r="B5" s="188" t="s">
        <v>19</v>
      </c>
      <c r="C5" s="191" t="s">
        <v>20</v>
      </c>
      <c r="D5" s="67" t="s">
        <v>47</v>
      </c>
      <c r="E5" s="181" t="s">
        <v>46</v>
      </c>
      <c r="F5" s="53" t="s">
        <v>8</v>
      </c>
      <c r="G5" s="67" t="s">
        <v>47</v>
      </c>
      <c r="H5" s="191" t="s">
        <v>54</v>
      </c>
      <c r="I5" s="53" t="s">
        <v>8</v>
      </c>
    </row>
    <row r="6" spans="1:9" ht="29.25" customHeight="1" thickBot="1">
      <c r="A6" s="201"/>
      <c r="B6" s="186"/>
      <c r="C6" s="190"/>
      <c r="D6" s="63" t="s">
        <v>48</v>
      </c>
      <c r="E6" s="182"/>
      <c r="F6" s="54" t="s">
        <v>18</v>
      </c>
      <c r="G6" s="63" t="s">
        <v>48</v>
      </c>
      <c r="H6" s="190"/>
      <c r="I6" s="54" t="s">
        <v>18</v>
      </c>
    </row>
    <row r="7" spans="1:9" ht="12.75">
      <c r="A7" s="5" t="s">
        <v>11</v>
      </c>
      <c r="B7" s="6">
        <v>2120</v>
      </c>
      <c r="C7" s="34">
        <v>1925</v>
      </c>
      <c r="D7" s="68">
        <v>384912</v>
      </c>
      <c r="E7" s="42">
        <f aca="true" t="shared" si="0" ref="E7:E12">D7/744</f>
        <v>517.3548387096774</v>
      </c>
      <c r="F7" s="69">
        <f aca="true" t="shared" si="1" ref="F7:F12">B7-E7</f>
        <v>1602.6451612903224</v>
      </c>
      <c r="G7" s="68">
        <v>307246</v>
      </c>
      <c r="H7" s="42">
        <f aca="true" t="shared" si="2" ref="H7:H15">G7/744</f>
        <v>412.96505376344084</v>
      </c>
      <c r="I7" s="69">
        <f aca="true" t="shared" si="3" ref="I7:I14">B7-H7</f>
        <v>1707.034946236559</v>
      </c>
    </row>
    <row r="8" spans="1:9" ht="12.75">
      <c r="A8" s="8" t="s">
        <v>12</v>
      </c>
      <c r="B8" s="1">
        <v>2000</v>
      </c>
      <c r="C8" s="35">
        <v>1080</v>
      </c>
      <c r="D8" s="70">
        <v>440224</v>
      </c>
      <c r="E8" s="42">
        <f t="shared" si="0"/>
        <v>591.6989247311828</v>
      </c>
      <c r="F8" s="71">
        <f t="shared" si="1"/>
        <v>1408.3010752688172</v>
      </c>
      <c r="G8" s="70">
        <v>509796</v>
      </c>
      <c r="H8" s="42">
        <f t="shared" si="2"/>
        <v>685.2096774193549</v>
      </c>
      <c r="I8" s="69">
        <f t="shared" si="3"/>
        <v>1314.7903225806451</v>
      </c>
    </row>
    <row r="9" spans="1:9" ht="12.75">
      <c r="A9" s="8" t="s">
        <v>13</v>
      </c>
      <c r="B9" s="1">
        <v>1655</v>
      </c>
      <c r="C9" s="35">
        <v>677</v>
      </c>
      <c r="D9" s="70">
        <v>355200</v>
      </c>
      <c r="E9" s="42">
        <f t="shared" si="0"/>
        <v>477.4193548387097</v>
      </c>
      <c r="F9" s="71">
        <f t="shared" si="1"/>
        <v>1177.5806451612902</v>
      </c>
      <c r="G9" s="70">
        <v>261600</v>
      </c>
      <c r="H9" s="42">
        <f t="shared" si="2"/>
        <v>351.61290322580646</v>
      </c>
      <c r="I9" s="69">
        <f t="shared" si="3"/>
        <v>1303.3870967741937</v>
      </c>
    </row>
    <row r="10" spans="1:9" ht="12.75">
      <c r="A10" s="8" t="s">
        <v>14</v>
      </c>
      <c r="B10" s="1">
        <v>1000</v>
      </c>
      <c r="C10" s="35">
        <v>276</v>
      </c>
      <c r="D10" s="70">
        <v>126000</v>
      </c>
      <c r="E10" s="42">
        <f t="shared" si="0"/>
        <v>169.3548387096774</v>
      </c>
      <c r="F10" s="71">
        <f t="shared" si="1"/>
        <v>830.6451612903226</v>
      </c>
      <c r="G10" s="70">
        <v>162000</v>
      </c>
      <c r="H10" s="42">
        <f t="shared" si="2"/>
        <v>217.74193548387098</v>
      </c>
      <c r="I10" s="69">
        <f t="shared" si="3"/>
        <v>782.258064516129</v>
      </c>
    </row>
    <row r="11" spans="1:9" ht="12.75">
      <c r="A11" s="8" t="s">
        <v>15</v>
      </c>
      <c r="B11" s="1">
        <v>900</v>
      </c>
      <c r="C11" s="35">
        <v>576</v>
      </c>
      <c r="D11" s="70">
        <v>349742</v>
      </c>
      <c r="E11" s="42">
        <f t="shared" si="0"/>
        <v>470.0833333333333</v>
      </c>
      <c r="F11" s="71">
        <f t="shared" si="1"/>
        <v>429.9166666666667</v>
      </c>
      <c r="G11" s="70">
        <v>318600</v>
      </c>
      <c r="H11" s="42">
        <f t="shared" si="2"/>
        <v>428.2258064516129</v>
      </c>
      <c r="I11" s="69">
        <f t="shared" si="3"/>
        <v>471.7741935483871</v>
      </c>
    </row>
    <row r="12" spans="1:9" ht="13.5" thickBot="1">
      <c r="A12" s="10" t="s">
        <v>16</v>
      </c>
      <c r="B12" s="11">
        <v>2400</v>
      </c>
      <c r="C12" s="36">
        <v>611</v>
      </c>
      <c r="D12" s="72">
        <v>387716</v>
      </c>
      <c r="E12" s="55">
        <f t="shared" si="0"/>
        <v>521.1236559139785</v>
      </c>
      <c r="F12" s="73">
        <f t="shared" si="1"/>
        <v>1878.8763440860216</v>
      </c>
      <c r="G12" s="72">
        <v>407716</v>
      </c>
      <c r="H12" s="55">
        <f t="shared" si="2"/>
        <v>548.005376344086</v>
      </c>
      <c r="I12" s="69">
        <f t="shared" si="3"/>
        <v>1851.994623655914</v>
      </c>
    </row>
    <row r="13" spans="1:9" ht="13.5" thickBot="1">
      <c r="A13" s="78" t="s">
        <v>17</v>
      </c>
      <c r="B13" s="79">
        <f aca="true" t="shared" si="4" ref="B13:I13">SUM(B7:B12)</f>
        <v>10075</v>
      </c>
      <c r="C13" s="74">
        <f t="shared" si="4"/>
        <v>5145</v>
      </c>
      <c r="D13" s="75">
        <f t="shared" si="4"/>
        <v>2043794</v>
      </c>
      <c r="E13" s="76">
        <f t="shared" si="4"/>
        <v>2747.034946236559</v>
      </c>
      <c r="F13" s="77">
        <f t="shared" si="4"/>
        <v>7327.9650537634425</v>
      </c>
      <c r="G13" s="75">
        <f t="shared" si="4"/>
        <v>1966958</v>
      </c>
      <c r="H13" s="76">
        <f t="shared" si="4"/>
        <v>2643.760752688172</v>
      </c>
      <c r="I13" s="77">
        <f t="shared" si="4"/>
        <v>7431.239247311829</v>
      </c>
    </row>
    <row r="14" spans="1:9" ht="13.5" thickBot="1">
      <c r="A14" s="82" t="s">
        <v>52</v>
      </c>
      <c r="B14" s="83">
        <v>20100</v>
      </c>
      <c r="C14" s="83"/>
      <c r="D14" s="83"/>
      <c r="E14" s="83"/>
      <c r="F14" s="83"/>
      <c r="G14" s="83">
        <v>7358059</v>
      </c>
      <c r="H14" s="84">
        <f t="shared" si="2"/>
        <v>9889.864247311827</v>
      </c>
      <c r="I14" s="85">
        <f t="shared" si="3"/>
        <v>10210.135752688173</v>
      </c>
    </row>
    <row r="15" spans="1:9" ht="13.5" thickBot="1">
      <c r="A15" s="59" t="s">
        <v>53</v>
      </c>
      <c r="B15" s="60"/>
      <c r="C15" s="60"/>
      <c r="D15" s="60"/>
      <c r="E15" s="60"/>
      <c r="F15" s="60"/>
      <c r="G15" s="60">
        <v>2718507</v>
      </c>
      <c r="H15" s="60">
        <f t="shared" si="2"/>
        <v>3653.907258064516</v>
      </c>
      <c r="I15" s="81"/>
    </row>
    <row r="16" spans="1:9" ht="12.75">
      <c r="A16" s="80"/>
      <c r="B16" s="80"/>
      <c r="C16" s="80"/>
      <c r="D16" s="80"/>
      <c r="E16" s="80"/>
      <c r="F16" s="80"/>
      <c r="G16" s="80"/>
      <c r="H16" s="80"/>
      <c r="I16" s="80"/>
    </row>
    <row r="19" ht="13.5" thickBot="1"/>
    <row r="20" spans="1:14" ht="12.75">
      <c r="A20" s="192" t="s">
        <v>0</v>
      </c>
      <c r="B20" s="195" t="s">
        <v>1</v>
      </c>
      <c r="C20" s="51" t="s">
        <v>5</v>
      </c>
      <c r="D20" s="51"/>
      <c r="E20" s="52"/>
      <c r="F20" s="51" t="s">
        <v>5</v>
      </c>
      <c r="G20" s="51"/>
      <c r="H20" s="52"/>
      <c r="I20" s="51" t="s">
        <v>5</v>
      </c>
      <c r="J20" s="51"/>
      <c r="K20" s="52"/>
      <c r="L20" s="51" t="s">
        <v>5</v>
      </c>
      <c r="M20" s="51"/>
      <c r="N20" s="52"/>
    </row>
    <row r="21" spans="1:14" ht="12.75">
      <c r="A21" s="193"/>
      <c r="B21" s="196"/>
      <c r="C21" s="40" t="s">
        <v>51</v>
      </c>
      <c r="D21" s="40"/>
      <c r="E21" s="66"/>
      <c r="F21" s="40" t="s">
        <v>56</v>
      </c>
      <c r="G21" s="40"/>
      <c r="H21" s="66"/>
      <c r="I21" s="40" t="s">
        <v>57</v>
      </c>
      <c r="J21" s="40"/>
      <c r="K21" s="66"/>
      <c r="L21" s="40" t="s">
        <v>42</v>
      </c>
      <c r="M21" s="40"/>
      <c r="N21" s="66"/>
    </row>
    <row r="22" spans="1:14" ht="12.75" customHeight="1">
      <c r="A22" s="193"/>
      <c r="B22" s="197" t="s">
        <v>19</v>
      </c>
      <c r="C22" s="93" t="s">
        <v>47</v>
      </c>
      <c r="D22" s="191" t="s">
        <v>54</v>
      </c>
      <c r="E22" s="53" t="s">
        <v>8</v>
      </c>
      <c r="F22" s="93" t="s">
        <v>47</v>
      </c>
      <c r="G22" s="191" t="s">
        <v>54</v>
      </c>
      <c r="H22" s="53" t="s">
        <v>8</v>
      </c>
      <c r="I22" s="93" t="s">
        <v>47</v>
      </c>
      <c r="J22" s="191" t="s">
        <v>54</v>
      </c>
      <c r="K22" s="53" t="s">
        <v>8</v>
      </c>
      <c r="L22" s="93" t="s">
        <v>47</v>
      </c>
      <c r="M22" s="191" t="s">
        <v>54</v>
      </c>
      <c r="N22" s="53" t="s">
        <v>8</v>
      </c>
    </row>
    <row r="23" spans="1:14" ht="13.5" thickBot="1">
      <c r="A23" s="194"/>
      <c r="B23" s="198"/>
      <c r="C23" s="94" t="s">
        <v>48</v>
      </c>
      <c r="D23" s="190"/>
      <c r="E23" s="54" t="s">
        <v>18</v>
      </c>
      <c r="F23" s="94" t="s">
        <v>48</v>
      </c>
      <c r="G23" s="190"/>
      <c r="H23" s="54" t="s">
        <v>18</v>
      </c>
      <c r="I23" s="94" t="s">
        <v>48</v>
      </c>
      <c r="J23" s="190"/>
      <c r="K23" s="54" t="s">
        <v>18</v>
      </c>
      <c r="L23" s="94" t="s">
        <v>48</v>
      </c>
      <c r="M23" s="190"/>
      <c r="N23" s="54" t="s">
        <v>18</v>
      </c>
    </row>
    <row r="24" spans="1:14" ht="13.5" thickBot="1">
      <c r="A24" s="87" t="s">
        <v>11</v>
      </c>
      <c r="B24" s="98">
        <v>2120</v>
      </c>
      <c r="C24" s="37">
        <v>307246</v>
      </c>
      <c r="D24" s="42">
        <f aca="true" t="shared" si="5" ref="D24:D32">C24/744</f>
        <v>412.96505376344084</v>
      </c>
      <c r="E24" s="69">
        <f aca="true" t="shared" si="6" ref="E24:E29">B24-D24</f>
        <v>1707.034946236559</v>
      </c>
      <c r="F24" s="37">
        <v>377160</v>
      </c>
      <c r="G24" s="42">
        <f>F24/672</f>
        <v>561.25</v>
      </c>
      <c r="H24" s="69">
        <f>B24-G24</f>
        <v>1558.75</v>
      </c>
      <c r="I24" s="37">
        <v>292839</v>
      </c>
      <c r="J24" s="42">
        <f aca="true" t="shared" si="7" ref="J24:J32">I24/744</f>
        <v>393.6008064516129</v>
      </c>
      <c r="K24" s="69">
        <f>2120-J24</f>
        <v>1726.399193548387</v>
      </c>
      <c r="L24" s="37">
        <f>C24+F24+I24</f>
        <v>977245</v>
      </c>
      <c r="M24" s="42">
        <f>L24/2160</f>
        <v>452.42824074074076</v>
      </c>
      <c r="N24" s="69">
        <f>2120-M24</f>
        <v>1667.5717592592591</v>
      </c>
    </row>
    <row r="25" spans="1:14" ht="13.5" thickBot="1">
      <c r="A25" s="88" t="s">
        <v>12</v>
      </c>
      <c r="B25" s="99">
        <v>2000</v>
      </c>
      <c r="C25" s="38">
        <v>509796</v>
      </c>
      <c r="D25" s="42">
        <f t="shared" si="5"/>
        <v>685.2096774193549</v>
      </c>
      <c r="E25" s="69">
        <f t="shared" si="6"/>
        <v>1314.7903225806451</v>
      </c>
      <c r="F25" s="38">
        <v>424630</v>
      </c>
      <c r="G25" s="42">
        <f aca="true" t="shared" si="8" ref="G25:G31">F25/672</f>
        <v>631.889880952381</v>
      </c>
      <c r="H25" s="69">
        <f aca="true" t="shared" si="9" ref="H25:H31">B25-G25</f>
        <v>1368.110119047619</v>
      </c>
      <c r="I25" s="38">
        <v>429428</v>
      </c>
      <c r="J25" s="42">
        <f t="shared" si="7"/>
        <v>577.1881720430108</v>
      </c>
      <c r="K25" s="69">
        <f>2000-J25</f>
        <v>1422.8118279569892</v>
      </c>
      <c r="L25" s="37">
        <f aca="true" t="shared" si="10" ref="L25:L32">C25+F25+I25</f>
        <v>1363854</v>
      </c>
      <c r="M25" s="42">
        <f aca="true" t="shared" si="11" ref="M25:M32">L25/2160</f>
        <v>631.4138888888889</v>
      </c>
      <c r="N25" s="69">
        <f>2000-M25</f>
        <v>1368.5861111111112</v>
      </c>
    </row>
    <row r="26" spans="1:14" ht="13.5" thickBot="1">
      <c r="A26" s="88" t="s">
        <v>13</v>
      </c>
      <c r="B26" s="99">
        <v>1655</v>
      </c>
      <c r="C26" s="38">
        <v>261600</v>
      </c>
      <c r="D26" s="42">
        <f t="shared" si="5"/>
        <v>351.61290322580646</v>
      </c>
      <c r="E26" s="69">
        <f t="shared" si="6"/>
        <v>1303.3870967741937</v>
      </c>
      <c r="F26" s="38">
        <v>441600</v>
      </c>
      <c r="G26" s="42">
        <f t="shared" si="8"/>
        <v>657.1428571428571</v>
      </c>
      <c r="H26" s="69">
        <f t="shared" si="9"/>
        <v>997.8571428571429</v>
      </c>
      <c r="I26" s="38">
        <v>504000</v>
      </c>
      <c r="J26" s="42">
        <f t="shared" si="7"/>
        <v>677.4193548387096</v>
      </c>
      <c r="K26" s="69">
        <f>1655-J26</f>
        <v>977.5806451612904</v>
      </c>
      <c r="L26" s="37">
        <f t="shared" si="10"/>
        <v>1207200</v>
      </c>
      <c r="M26" s="42">
        <f t="shared" si="11"/>
        <v>558.8888888888889</v>
      </c>
      <c r="N26" s="69">
        <f>1655-M26</f>
        <v>1096.111111111111</v>
      </c>
    </row>
    <row r="27" spans="1:14" ht="13.5" thickBot="1">
      <c r="A27" s="88" t="s">
        <v>14</v>
      </c>
      <c r="B27" s="99">
        <v>1000</v>
      </c>
      <c r="C27" s="38">
        <v>162000</v>
      </c>
      <c r="D27" s="42">
        <f t="shared" si="5"/>
        <v>217.74193548387098</v>
      </c>
      <c r="E27" s="69">
        <f t="shared" si="6"/>
        <v>782.258064516129</v>
      </c>
      <c r="F27" s="38">
        <v>129600</v>
      </c>
      <c r="G27" s="42">
        <f t="shared" si="8"/>
        <v>192.85714285714286</v>
      </c>
      <c r="H27" s="69">
        <f t="shared" si="9"/>
        <v>807.1428571428571</v>
      </c>
      <c r="I27" s="38">
        <v>151200</v>
      </c>
      <c r="J27" s="42">
        <f t="shared" si="7"/>
        <v>203.2258064516129</v>
      </c>
      <c r="K27" s="69">
        <f>1000-J27</f>
        <v>796.7741935483871</v>
      </c>
      <c r="L27" s="37">
        <f t="shared" si="10"/>
        <v>442800</v>
      </c>
      <c r="M27" s="42">
        <f t="shared" si="11"/>
        <v>205</v>
      </c>
      <c r="N27" s="69">
        <f>1000-M27</f>
        <v>795</v>
      </c>
    </row>
    <row r="28" spans="1:14" ht="13.5" thickBot="1">
      <c r="A28" s="88" t="s">
        <v>15</v>
      </c>
      <c r="B28" s="99">
        <v>900</v>
      </c>
      <c r="C28" s="38">
        <v>318600</v>
      </c>
      <c r="D28" s="42">
        <f t="shared" si="5"/>
        <v>428.2258064516129</v>
      </c>
      <c r="E28" s="69">
        <f t="shared" si="6"/>
        <v>471.7741935483871</v>
      </c>
      <c r="F28" s="38">
        <v>297100</v>
      </c>
      <c r="G28" s="42">
        <f t="shared" si="8"/>
        <v>442.11309523809524</v>
      </c>
      <c r="H28" s="69">
        <f t="shared" si="9"/>
        <v>457.88690476190476</v>
      </c>
      <c r="I28" s="38">
        <v>323507</v>
      </c>
      <c r="J28" s="42">
        <f t="shared" si="7"/>
        <v>434.8212365591398</v>
      </c>
      <c r="K28" s="69">
        <f>900-J28</f>
        <v>465.1787634408602</v>
      </c>
      <c r="L28" s="37">
        <f t="shared" si="10"/>
        <v>939207</v>
      </c>
      <c r="M28" s="42">
        <f t="shared" si="11"/>
        <v>434.81805555555553</v>
      </c>
      <c r="N28" s="69">
        <f>900-M28</f>
        <v>465.18194444444447</v>
      </c>
    </row>
    <row r="29" spans="1:14" ht="13.5" thickBot="1">
      <c r="A29" s="89" t="s">
        <v>16</v>
      </c>
      <c r="B29" s="100">
        <v>2400</v>
      </c>
      <c r="C29" s="39">
        <v>407716</v>
      </c>
      <c r="D29" s="55">
        <f t="shared" si="5"/>
        <v>548.005376344086</v>
      </c>
      <c r="E29" s="69">
        <f t="shared" si="6"/>
        <v>1851.994623655914</v>
      </c>
      <c r="F29" s="39">
        <v>377419</v>
      </c>
      <c r="G29" s="42">
        <f t="shared" si="8"/>
        <v>561.6354166666666</v>
      </c>
      <c r="H29" s="69">
        <f t="shared" si="9"/>
        <v>1838.3645833333335</v>
      </c>
      <c r="I29" s="39">
        <v>504934</v>
      </c>
      <c r="J29" s="55">
        <f t="shared" si="7"/>
        <v>678.6747311827957</v>
      </c>
      <c r="K29" s="69">
        <f>2400-J29</f>
        <v>1721.3252688172042</v>
      </c>
      <c r="L29" s="37">
        <f t="shared" si="10"/>
        <v>1290069</v>
      </c>
      <c r="M29" s="42">
        <f t="shared" si="11"/>
        <v>597.2541666666667</v>
      </c>
      <c r="N29" s="69">
        <f>2400-M29</f>
        <v>1802.7458333333334</v>
      </c>
    </row>
    <row r="30" spans="1:14" ht="13.5" thickBot="1">
      <c r="A30" s="90" t="s">
        <v>17</v>
      </c>
      <c r="B30" s="101">
        <f>SUM(B24:B29)</f>
        <v>10075</v>
      </c>
      <c r="C30" s="95">
        <f>SUM(C24:C29)</f>
        <v>1966958</v>
      </c>
      <c r="D30" s="76">
        <f>SUM(D24:D29)</f>
        <v>2643.760752688172</v>
      </c>
      <c r="E30" s="77">
        <f>SUM(E24:E29)</f>
        <v>7431.239247311829</v>
      </c>
      <c r="F30" s="95">
        <f>SUM(F24:F29)</f>
        <v>2047509</v>
      </c>
      <c r="G30" s="42">
        <f t="shared" si="8"/>
        <v>3046.8883928571427</v>
      </c>
      <c r="H30" s="69">
        <f t="shared" si="9"/>
        <v>7028.111607142857</v>
      </c>
      <c r="I30" s="95">
        <f>SUM(I24:I29)</f>
        <v>2205908</v>
      </c>
      <c r="J30" s="76">
        <f>SUM(J24:J29)</f>
        <v>2964.930107526882</v>
      </c>
      <c r="K30" s="77">
        <f>SUM(K24:K29)</f>
        <v>7110.069892473119</v>
      </c>
      <c r="L30" s="37">
        <f t="shared" si="10"/>
        <v>6220375</v>
      </c>
      <c r="M30" s="42">
        <f t="shared" si="11"/>
        <v>2879.803240740741</v>
      </c>
      <c r="N30" s="77">
        <f>SUM(N24:N29)</f>
        <v>7195.196759259259</v>
      </c>
    </row>
    <row r="31" spans="1:14" ht="13.5" thickBot="1">
      <c r="A31" s="91" t="s">
        <v>61</v>
      </c>
      <c r="B31" s="102">
        <v>20100</v>
      </c>
      <c r="C31" s="96">
        <v>7358059</v>
      </c>
      <c r="D31" s="84">
        <f t="shared" si="5"/>
        <v>9889.864247311827</v>
      </c>
      <c r="E31" s="69">
        <f>B31-D31</f>
        <v>10210.135752688173</v>
      </c>
      <c r="F31" s="96">
        <v>6995485</v>
      </c>
      <c r="G31" s="42">
        <f t="shared" si="8"/>
        <v>10409.947916666666</v>
      </c>
      <c r="H31" s="69">
        <f t="shared" si="9"/>
        <v>9690.052083333334</v>
      </c>
      <c r="I31" s="96">
        <v>7052463</v>
      </c>
      <c r="J31" s="84">
        <f t="shared" si="7"/>
        <v>9479.116935483871</v>
      </c>
      <c r="K31" s="69">
        <f>20100-J31</f>
        <v>10620.883064516129</v>
      </c>
      <c r="L31" s="37">
        <f t="shared" si="10"/>
        <v>21406007</v>
      </c>
      <c r="M31" s="42">
        <f t="shared" si="11"/>
        <v>9910.188425925926</v>
      </c>
      <c r="N31" s="69">
        <f>20100-M31</f>
        <v>10189.811574074074</v>
      </c>
    </row>
    <row r="32" spans="1:14" ht="13.5" thickBot="1">
      <c r="A32" s="92" t="s">
        <v>53</v>
      </c>
      <c r="B32" s="103"/>
      <c r="C32" s="97">
        <v>2718507</v>
      </c>
      <c r="D32" s="60">
        <f t="shared" si="5"/>
        <v>3653.907258064516</v>
      </c>
      <c r="E32" s="81"/>
      <c r="F32" s="97">
        <v>2518895</v>
      </c>
      <c r="G32" s="60">
        <f>F32/744</f>
        <v>3385.6115591397847</v>
      </c>
      <c r="H32" s="81"/>
      <c r="I32" s="97">
        <v>1739893</v>
      </c>
      <c r="J32" s="60">
        <f t="shared" si="7"/>
        <v>2338.565860215054</v>
      </c>
      <c r="K32" s="81"/>
      <c r="L32" s="37">
        <f t="shared" si="10"/>
        <v>6977295</v>
      </c>
      <c r="M32" s="42">
        <f t="shared" si="11"/>
        <v>3230.2291666666665</v>
      </c>
      <c r="N32" s="81"/>
    </row>
    <row r="33" spans="6:9" ht="12.75">
      <c r="F33" s="16"/>
      <c r="G33" s="16"/>
      <c r="H33" s="16"/>
      <c r="I33" s="16"/>
    </row>
    <row r="34" ht="13.5" thickBot="1"/>
    <row r="35" spans="1:14" ht="12.75">
      <c r="A35" s="192" t="s">
        <v>0</v>
      </c>
      <c r="B35" s="195" t="s">
        <v>1</v>
      </c>
      <c r="C35" s="51" t="s">
        <v>5</v>
      </c>
      <c r="D35" s="51"/>
      <c r="E35" s="52"/>
      <c r="F35" s="51" t="s">
        <v>5</v>
      </c>
      <c r="G35" s="51"/>
      <c r="H35" s="52"/>
      <c r="I35" s="51" t="s">
        <v>5</v>
      </c>
      <c r="J35" s="51"/>
      <c r="K35" s="52"/>
      <c r="L35" s="64" t="s">
        <v>5</v>
      </c>
      <c r="M35" s="51"/>
      <c r="N35" s="105"/>
    </row>
    <row r="36" spans="1:14" ht="13.5" thickBot="1">
      <c r="A36" s="193"/>
      <c r="B36" s="196"/>
      <c r="C36" s="40" t="s">
        <v>58</v>
      </c>
      <c r="D36" s="40"/>
      <c r="E36" s="66"/>
      <c r="F36" s="40" t="s">
        <v>59</v>
      </c>
      <c r="G36" s="40"/>
      <c r="H36" s="66"/>
      <c r="I36" s="40" t="s">
        <v>60</v>
      </c>
      <c r="J36" s="40"/>
      <c r="K36" s="66"/>
      <c r="L36" s="106" t="s">
        <v>43</v>
      </c>
      <c r="M36" s="107"/>
      <c r="N36" s="108"/>
    </row>
    <row r="37" spans="1:14" ht="12.75" customHeight="1">
      <c r="A37" s="193"/>
      <c r="B37" s="197" t="s">
        <v>19</v>
      </c>
      <c r="C37" s="93" t="s">
        <v>47</v>
      </c>
      <c r="D37" s="191" t="s">
        <v>54</v>
      </c>
      <c r="E37" s="53" t="s">
        <v>8</v>
      </c>
      <c r="F37" s="93" t="s">
        <v>47</v>
      </c>
      <c r="G37" s="191" t="s">
        <v>54</v>
      </c>
      <c r="H37" s="53" t="s">
        <v>8</v>
      </c>
      <c r="I37" s="93" t="s">
        <v>47</v>
      </c>
      <c r="J37" s="191" t="s">
        <v>54</v>
      </c>
      <c r="K37" s="53" t="s">
        <v>8</v>
      </c>
      <c r="L37" s="94" t="s">
        <v>47</v>
      </c>
      <c r="M37" s="189" t="s">
        <v>54</v>
      </c>
      <c r="N37" s="104" t="s">
        <v>8</v>
      </c>
    </row>
    <row r="38" spans="1:14" ht="13.5" thickBot="1">
      <c r="A38" s="194"/>
      <c r="B38" s="198"/>
      <c r="C38" s="94" t="s">
        <v>48</v>
      </c>
      <c r="D38" s="190"/>
      <c r="E38" s="54" t="s">
        <v>18</v>
      </c>
      <c r="F38" s="94" t="s">
        <v>48</v>
      </c>
      <c r="G38" s="190"/>
      <c r="H38" s="54" t="s">
        <v>18</v>
      </c>
      <c r="I38" s="94" t="s">
        <v>48</v>
      </c>
      <c r="J38" s="190"/>
      <c r="K38" s="54" t="s">
        <v>18</v>
      </c>
      <c r="L38" s="94" t="s">
        <v>48</v>
      </c>
      <c r="M38" s="190"/>
      <c r="N38" s="54" t="s">
        <v>18</v>
      </c>
    </row>
    <row r="39" spans="1:14" ht="13.5" thickBot="1">
      <c r="A39" s="87" t="s">
        <v>11</v>
      </c>
      <c r="B39" s="98">
        <v>2120</v>
      </c>
      <c r="C39" s="37">
        <v>261801</v>
      </c>
      <c r="D39" s="42">
        <f aca="true" t="shared" si="12" ref="D39:D44">C39/720</f>
        <v>363.6125</v>
      </c>
      <c r="E39" s="69">
        <f aca="true" t="shared" si="13" ref="E39:E44">B39-D39</f>
        <v>1756.3875</v>
      </c>
      <c r="F39" s="37">
        <v>304884</v>
      </c>
      <c r="G39" s="42">
        <f>F39/744</f>
        <v>409.7903225806452</v>
      </c>
      <c r="H39" s="69">
        <f>B39-G39</f>
        <v>1710.2096774193549</v>
      </c>
      <c r="I39" s="37">
        <v>256578</v>
      </c>
      <c r="J39" s="42">
        <f aca="true" t="shared" si="14" ref="J39:J47">I39/744</f>
        <v>344.86290322580646</v>
      </c>
      <c r="K39" s="69">
        <f>2120-J39</f>
        <v>1775.1370967741937</v>
      </c>
      <c r="L39" s="37">
        <f>C39+F39+I39</f>
        <v>823263</v>
      </c>
      <c r="M39" s="42">
        <f>L39/2208</f>
        <v>372.8546195652174</v>
      </c>
      <c r="N39" s="69">
        <f>2120-M39</f>
        <v>1747.1453804347825</v>
      </c>
    </row>
    <row r="40" spans="1:14" ht="13.5" thickBot="1">
      <c r="A40" s="88" t="s">
        <v>12</v>
      </c>
      <c r="B40" s="99">
        <v>2000</v>
      </c>
      <c r="C40" s="38">
        <v>364654</v>
      </c>
      <c r="D40" s="42">
        <f t="shared" si="12"/>
        <v>506.4638888888889</v>
      </c>
      <c r="E40" s="69">
        <f t="shared" si="13"/>
        <v>1493.536111111111</v>
      </c>
      <c r="F40" s="38">
        <v>337065</v>
      </c>
      <c r="G40" s="42">
        <f aca="true" t="shared" si="15" ref="G40:G46">F40/744</f>
        <v>453.0443548387097</v>
      </c>
      <c r="H40" s="69">
        <f aca="true" t="shared" si="16" ref="H40:H46">B40-G40</f>
        <v>1546.9556451612902</v>
      </c>
      <c r="I40" s="38">
        <v>272291</v>
      </c>
      <c r="J40" s="42">
        <f t="shared" si="14"/>
        <v>365.98252688172045</v>
      </c>
      <c r="K40" s="69">
        <f>2000-J40</f>
        <v>1634.0174731182797</v>
      </c>
      <c r="L40" s="37">
        <f aca="true" t="shared" si="17" ref="L40:L47">C40+F40+I40</f>
        <v>974010</v>
      </c>
      <c r="M40" s="42">
        <f aca="true" t="shared" si="18" ref="M40:M47">L40/2208</f>
        <v>441.1277173913044</v>
      </c>
      <c r="N40" s="69">
        <f>2000-M40</f>
        <v>1558.8722826086955</v>
      </c>
    </row>
    <row r="41" spans="1:14" ht="13.5" thickBot="1">
      <c r="A41" s="88" t="s">
        <v>13</v>
      </c>
      <c r="B41" s="99">
        <v>1655</v>
      </c>
      <c r="C41" s="38">
        <v>276000</v>
      </c>
      <c r="D41" s="42">
        <f t="shared" si="12"/>
        <v>383.3333333333333</v>
      </c>
      <c r="E41" s="69">
        <f t="shared" si="13"/>
        <v>1271.6666666666667</v>
      </c>
      <c r="F41" s="38">
        <v>31200</v>
      </c>
      <c r="G41" s="42">
        <f t="shared" si="15"/>
        <v>41.935483870967744</v>
      </c>
      <c r="H41" s="69">
        <f t="shared" si="16"/>
        <v>1613.0645161290322</v>
      </c>
      <c r="I41" s="38">
        <v>31200</v>
      </c>
      <c r="J41" s="42">
        <f t="shared" si="14"/>
        <v>41.935483870967744</v>
      </c>
      <c r="K41" s="69">
        <f>1655-J41</f>
        <v>1613.0645161290322</v>
      </c>
      <c r="L41" s="37">
        <f t="shared" si="17"/>
        <v>338400</v>
      </c>
      <c r="M41" s="42">
        <f t="shared" si="18"/>
        <v>153.2608695652174</v>
      </c>
      <c r="N41" s="69">
        <f>1655-M41</f>
        <v>1501.7391304347825</v>
      </c>
    </row>
    <row r="42" spans="1:14" ht="13.5" thickBot="1">
      <c r="A42" s="88" t="s">
        <v>14</v>
      </c>
      <c r="B42" s="99">
        <v>1000</v>
      </c>
      <c r="C42" s="38">
        <v>14800</v>
      </c>
      <c r="D42" s="42">
        <f t="shared" si="12"/>
        <v>20.555555555555557</v>
      </c>
      <c r="E42" s="69">
        <f t="shared" si="13"/>
        <v>979.4444444444445</v>
      </c>
      <c r="F42" s="38">
        <v>52800</v>
      </c>
      <c r="G42" s="42">
        <f t="shared" si="15"/>
        <v>70.96774193548387</v>
      </c>
      <c r="H42" s="69">
        <f t="shared" si="16"/>
        <v>929.0322580645161</v>
      </c>
      <c r="I42" s="38">
        <v>20400</v>
      </c>
      <c r="J42" s="42">
        <f t="shared" si="14"/>
        <v>27.419354838709676</v>
      </c>
      <c r="K42" s="69">
        <f>1000-J42</f>
        <v>972.5806451612904</v>
      </c>
      <c r="L42" s="37">
        <f t="shared" si="17"/>
        <v>88000</v>
      </c>
      <c r="M42" s="42">
        <f t="shared" si="18"/>
        <v>39.85507246376812</v>
      </c>
      <c r="N42" s="69">
        <f>1000-M42</f>
        <v>960.1449275362319</v>
      </c>
    </row>
    <row r="43" spans="1:14" ht="13.5" thickBot="1">
      <c r="A43" s="88" t="s">
        <v>15</v>
      </c>
      <c r="B43" s="99">
        <v>900</v>
      </c>
      <c r="C43" s="38">
        <v>287630</v>
      </c>
      <c r="D43" s="42">
        <f t="shared" si="12"/>
        <v>399.4861111111111</v>
      </c>
      <c r="E43" s="69">
        <f t="shared" si="13"/>
        <v>500.5138888888889</v>
      </c>
      <c r="F43" s="38">
        <v>232567</v>
      </c>
      <c r="G43" s="42">
        <f t="shared" si="15"/>
        <v>312.59005376344084</v>
      </c>
      <c r="H43" s="69">
        <f t="shared" si="16"/>
        <v>587.4099462365591</v>
      </c>
      <c r="I43" s="38">
        <v>196603</v>
      </c>
      <c r="J43" s="42">
        <f t="shared" si="14"/>
        <v>264.2513440860215</v>
      </c>
      <c r="K43" s="69">
        <f>900-J43</f>
        <v>635.7486559139785</v>
      </c>
      <c r="L43" s="37">
        <f t="shared" si="17"/>
        <v>716800</v>
      </c>
      <c r="M43" s="42">
        <f t="shared" si="18"/>
        <v>324.6376811594203</v>
      </c>
      <c r="N43" s="69">
        <f>900-M43</f>
        <v>575.3623188405797</v>
      </c>
    </row>
    <row r="44" spans="1:14" ht="13.5" thickBot="1">
      <c r="A44" s="89" t="s">
        <v>16</v>
      </c>
      <c r="B44" s="100">
        <v>2400</v>
      </c>
      <c r="C44" s="39">
        <v>519409</v>
      </c>
      <c r="D44" s="42">
        <f t="shared" si="12"/>
        <v>721.4013888888888</v>
      </c>
      <c r="E44" s="69">
        <f t="shared" si="13"/>
        <v>1678.598611111111</v>
      </c>
      <c r="F44" s="39">
        <v>456172</v>
      </c>
      <c r="G44" s="42">
        <f t="shared" si="15"/>
        <v>613.1344086021505</v>
      </c>
      <c r="H44" s="69">
        <f t="shared" si="16"/>
        <v>1786.8655913978496</v>
      </c>
      <c r="I44" s="39">
        <v>439091</v>
      </c>
      <c r="J44" s="55">
        <f t="shared" si="14"/>
        <v>590.1760752688172</v>
      </c>
      <c r="K44" s="69">
        <f>2400-J44</f>
        <v>1809.8239247311828</v>
      </c>
      <c r="L44" s="37">
        <f t="shared" si="17"/>
        <v>1414672</v>
      </c>
      <c r="M44" s="42">
        <f t="shared" si="18"/>
        <v>640.7028985507246</v>
      </c>
      <c r="N44" s="69">
        <f>2400-M44</f>
        <v>1759.2971014492755</v>
      </c>
    </row>
    <row r="45" spans="1:14" ht="13.5" thickBot="1">
      <c r="A45" s="90" t="s">
        <v>17</v>
      </c>
      <c r="B45" s="101">
        <f>SUM(B39:B44)</f>
        <v>10075</v>
      </c>
      <c r="C45" s="95">
        <f>SUM(C39:C44)</f>
        <v>1724294</v>
      </c>
      <c r="D45" s="76">
        <f>SUM(D39:D44)</f>
        <v>2394.8527777777776</v>
      </c>
      <c r="E45" s="77">
        <f>SUM(E39:E44)</f>
        <v>7680.147222222222</v>
      </c>
      <c r="F45" s="95">
        <f>SUM(F39:F44)</f>
        <v>1414688</v>
      </c>
      <c r="G45" s="42">
        <f t="shared" si="15"/>
        <v>1901.4623655913979</v>
      </c>
      <c r="H45" s="69">
        <f t="shared" si="16"/>
        <v>8173.537634408602</v>
      </c>
      <c r="I45" s="95">
        <f>SUM(I39:I44)</f>
        <v>1216163</v>
      </c>
      <c r="J45" s="76">
        <f>SUM(J39:J44)</f>
        <v>1634.627688172043</v>
      </c>
      <c r="K45" s="77">
        <f>SUM(K39:K44)</f>
        <v>8440.372311827958</v>
      </c>
      <c r="L45" s="37">
        <f t="shared" si="17"/>
        <v>4355145</v>
      </c>
      <c r="M45" s="42">
        <f t="shared" si="18"/>
        <v>1972.4388586956522</v>
      </c>
      <c r="N45" s="77">
        <f>SUM(N39:N44)</f>
        <v>8102.561141304348</v>
      </c>
    </row>
    <row r="46" spans="1:14" ht="13.5" thickBot="1">
      <c r="A46" s="91" t="s">
        <v>52</v>
      </c>
      <c r="B46" s="102">
        <v>20100</v>
      </c>
      <c r="C46" s="96">
        <v>6023756</v>
      </c>
      <c r="D46" s="84">
        <f>C46/720</f>
        <v>8366.327777777778</v>
      </c>
      <c r="E46" s="69">
        <f>B46-D46</f>
        <v>11733.672222222222</v>
      </c>
      <c r="F46" s="96">
        <v>4645664</v>
      </c>
      <c r="G46" s="42">
        <f t="shared" si="15"/>
        <v>6244.1720430107525</v>
      </c>
      <c r="H46" s="69">
        <f t="shared" si="16"/>
        <v>13855.827956989247</v>
      </c>
      <c r="I46" s="96">
        <v>3669804</v>
      </c>
      <c r="J46" s="84">
        <f t="shared" si="14"/>
        <v>4932.532258064516</v>
      </c>
      <c r="K46" s="69">
        <f>20100-J46</f>
        <v>15167.467741935485</v>
      </c>
      <c r="L46" s="37">
        <f t="shared" si="17"/>
        <v>14339224</v>
      </c>
      <c r="M46" s="42">
        <f t="shared" si="18"/>
        <v>6494.213768115942</v>
      </c>
      <c r="N46" s="69">
        <f>20100-M46</f>
        <v>13605.786231884058</v>
      </c>
    </row>
    <row r="47" spans="1:14" ht="13.5" thickBot="1">
      <c r="A47" s="92" t="s">
        <v>53</v>
      </c>
      <c r="B47" s="103"/>
      <c r="C47" s="97">
        <v>2221507</v>
      </c>
      <c r="D47" s="60">
        <f>C47/744</f>
        <v>2985.896505376344</v>
      </c>
      <c r="E47" s="81"/>
      <c r="F47" s="97">
        <v>1607892</v>
      </c>
      <c r="G47" s="60">
        <f>F47/720</f>
        <v>2233.1833333333334</v>
      </c>
      <c r="H47" s="81"/>
      <c r="I47" s="97">
        <v>1233855</v>
      </c>
      <c r="J47" s="60">
        <f t="shared" si="14"/>
        <v>1658.407258064516</v>
      </c>
      <c r="K47" s="81"/>
      <c r="L47" s="111">
        <f t="shared" si="17"/>
        <v>5063254</v>
      </c>
      <c r="M47" s="55">
        <f t="shared" si="18"/>
        <v>2293.1403985507245</v>
      </c>
      <c r="N47" s="81"/>
    </row>
    <row r="49" ht="13.5" thickBot="1"/>
    <row r="50" spans="1:14" ht="12.75">
      <c r="A50" s="192" t="s">
        <v>0</v>
      </c>
      <c r="B50" s="195" t="s">
        <v>1</v>
      </c>
      <c r="C50" s="51" t="s">
        <v>5</v>
      </c>
      <c r="D50" s="51"/>
      <c r="E50" s="52"/>
      <c r="F50" s="51" t="s">
        <v>5</v>
      </c>
      <c r="G50" s="51"/>
      <c r="H50" s="52"/>
      <c r="I50" s="51" t="s">
        <v>5</v>
      </c>
      <c r="J50" s="51"/>
      <c r="K50" s="52"/>
      <c r="L50" s="64" t="s">
        <v>5</v>
      </c>
      <c r="M50" s="51"/>
      <c r="N50" s="105"/>
    </row>
    <row r="51" spans="1:14" ht="13.5" thickBot="1">
      <c r="A51" s="193"/>
      <c r="B51" s="196"/>
      <c r="C51" s="40" t="s">
        <v>62</v>
      </c>
      <c r="D51" s="40"/>
      <c r="E51" s="66"/>
      <c r="F51" s="40" t="s">
        <v>63</v>
      </c>
      <c r="G51" s="40"/>
      <c r="H51" s="66"/>
      <c r="I51" s="40" t="s">
        <v>64</v>
      </c>
      <c r="J51" s="40"/>
      <c r="K51" s="66"/>
      <c r="L51" s="106" t="s">
        <v>3</v>
      </c>
      <c r="M51" s="107"/>
      <c r="N51" s="108"/>
    </row>
    <row r="52" spans="1:14" ht="12.75">
      <c r="A52" s="193"/>
      <c r="B52" s="197" t="s">
        <v>66</v>
      </c>
      <c r="C52" s="93" t="s">
        <v>47</v>
      </c>
      <c r="D52" s="191" t="s">
        <v>54</v>
      </c>
      <c r="E52" s="53" t="s">
        <v>8</v>
      </c>
      <c r="F52" s="93" t="s">
        <v>47</v>
      </c>
      <c r="G52" s="191" t="s">
        <v>54</v>
      </c>
      <c r="H52" s="53" t="s">
        <v>8</v>
      </c>
      <c r="I52" s="93" t="s">
        <v>47</v>
      </c>
      <c r="J52" s="191" t="s">
        <v>54</v>
      </c>
      <c r="K52" s="53" t="s">
        <v>8</v>
      </c>
      <c r="L52" s="94" t="s">
        <v>47</v>
      </c>
      <c r="M52" s="189" t="s">
        <v>54</v>
      </c>
      <c r="N52" s="104" t="s">
        <v>8</v>
      </c>
    </row>
    <row r="53" spans="1:14" ht="13.5" thickBot="1">
      <c r="A53" s="194"/>
      <c r="B53" s="198"/>
      <c r="C53" s="94" t="s">
        <v>48</v>
      </c>
      <c r="D53" s="190"/>
      <c r="E53" s="54" t="s">
        <v>18</v>
      </c>
      <c r="F53" s="94" t="s">
        <v>48</v>
      </c>
      <c r="G53" s="190"/>
      <c r="H53" s="54" t="s">
        <v>18</v>
      </c>
      <c r="I53" s="94" t="s">
        <v>48</v>
      </c>
      <c r="J53" s="190"/>
      <c r="K53" s="54" t="s">
        <v>18</v>
      </c>
      <c r="L53" s="94" t="s">
        <v>48</v>
      </c>
      <c r="M53" s="190"/>
      <c r="N53" s="54" t="s">
        <v>18</v>
      </c>
    </row>
    <row r="54" spans="1:14" ht="13.5" thickBot="1">
      <c r="A54" s="87" t="s">
        <v>11</v>
      </c>
      <c r="B54" s="98">
        <v>2030</v>
      </c>
      <c r="C54" s="37">
        <v>274227</v>
      </c>
      <c r="D54" s="42">
        <f>C54/744</f>
        <v>368.5846774193548</v>
      </c>
      <c r="E54" s="69">
        <f>B54-D54</f>
        <v>1661.4153225806451</v>
      </c>
      <c r="F54" s="98">
        <v>217753</v>
      </c>
      <c r="G54" s="42">
        <f>F54/744</f>
        <v>292.6787634408602</v>
      </c>
      <c r="H54" s="69">
        <f>B54-G54</f>
        <v>1737.3212365591398</v>
      </c>
      <c r="I54" s="98"/>
      <c r="J54" s="42">
        <f aca="true" t="shared" si="19" ref="J54:J61">I54/720</f>
        <v>0</v>
      </c>
      <c r="K54" s="69"/>
      <c r="L54" s="37">
        <f>C54+F54+I54</f>
        <v>491980</v>
      </c>
      <c r="M54" s="42">
        <f>L54/2208</f>
        <v>222.81702898550725</v>
      </c>
      <c r="N54" s="69">
        <f>2120-M54</f>
        <v>1897.1829710144928</v>
      </c>
    </row>
    <row r="55" spans="1:14" ht="13.5" thickBot="1">
      <c r="A55" s="88" t="s">
        <v>12</v>
      </c>
      <c r="B55" s="99">
        <v>2000</v>
      </c>
      <c r="C55" s="38">
        <v>274647</v>
      </c>
      <c r="D55" s="42">
        <f>C55/744</f>
        <v>369.1491935483871</v>
      </c>
      <c r="E55" s="69">
        <f>B55-D55</f>
        <v>1630.850806451613</v>
      </c>
      <c r="F55" s="99">
        <v>259337</v>
      </c>
      <c r="G55" s="42">
        <f aca="true" t="shared" si="20" ref="G55:G61">F55/744</f>
        <v>348.5712365591398</v>
      </c>
      <c r="H55" s="69">
        <f aca="true" t="shared" si="21" ref="H55:H60">B55-G55</f>
        <v>1651.4287634408602</v>
      </c>
      <c r="I55" s="98">
        <v>221498</v>
      </c>
      <c r="J55" s="42">
        <f t="shared" si="19"/>
        <v>307.6361111111111</v>
      </c>
      <c r="K55" s="69">
        <f aca="true" t="shared" si="22" ref="K55:K60">B55-J55</f>
        <v>1692.3638888888888</v>
      </c>
      <c r="L55" s="37">
        <f aca="true" t="shared" si="23" ref="L55:L60">C55+F55+I55</f>
        <v>755482</v>
      </c>
      <c r="M55" s="42">
        <f aca="true" t="shared" si="24" ref="M55:M61">L55/2208</f>
        <v>342.15670289855075</v>
      </c>
      <c r="N55" s="69">
        <f>2000-M55</f>
        <v>1657.8432971014493</v>
      </c>
    </row>
    <row r="56" spans="1:14" ht="13.5" thickBot="1">
      <c r="A56" s="122" t="s">
        <v>16</v>
      </c>
      <c r="B56" s="109">
        <v>2400</v>
      </c>
      <c r="C56" s="110">
        <v>411397</v>
      </c>
      <c r="D56" s="84">
        <f>C56/744</f>
        <v>552.9529569892474</v>
      </c>
      <c r="E56" s="85">
        <f>B56-D56</f>
        <v>1847.0470430107525</v>
      </c>
      <c r="F56" s="109">
        <v>508062</v>
      </c>
      <c r="G56" s="84">
        <f t="shared" si="20"/>
        <v>682.8790322580645</v>
      </c>
      <c r="H56" s="85">
        <f t="shared" si="21"/>
        <v>1717.1209677419356</v>
      </c>
      <c r="I56" s="109">
        <v>488984</v>
      </c>
      <c r="J56" s="84">
        <f t="shared" si="19"/>
        <v>679.1444444444444</v>
      </c>
      <c r="K56" s="85">
        <f t="shared" si="22"/>
        <v>1720.8555555555556</v>
      </c>
      <c r="L56" s="95">
        <f t="shared" si="23"/>
        <v>1408443</v>
      </c>
      <c r="M56" s="84">
        <f t="shared" si="24"/>
        <v>637.8817934782609</v>
      </c>
      <c r="N56" s="85">
        <f>2400-M56</f>
        <v>1762.118206521739</v>
      </c>
    </row>
    <row r="57" spans="1:14" ht="13.5" thickBot="1">
      <c r="A57" s="124" t="s">
        <v>17</v>
      </c>
      <c r="B57" s="86">
        <f>SUM(B54:B56)</f>
        <v>6430</v>
      </c>
      <c r="C57" s="111">
        <f>SUM(C54:C56)</f>
        <v>960271</v>
      </c>
      <c r="D57" s="112">
        <f>SUM(D54:D56)</f>
        <v>1290.6868279569894</v>
      </c>
      <c r="E57" s="113">
        <f>SUM(E54:E56)</f>
        <v>5139.31317204301</v>
      </c>
      <c r="F57" s="86">
        <f>SUM(F54:F56)</f>
        <v>985152</v>
      </c>
      <c r="G57" s="112">
        <f t="shared" si="20"/>
        <v>1324.1290322580646</v>
      </c>
      <c r="H57" s="114">
        <f t="shared" si="21"/>
        <v>5105.870967741936</v>
      </c>
      <c r="I57" s="86">
        <f>SUM(I54:I56)</f>
        <v>710482</v>
      </c>
      <c r="J57" s="112">
        <f t="shared" si="19"/>
        <v>986.7805555555556</v>
      </c>
      <c r="K57" s="114">
        <f t="shared" si="22"/>
        <v>5443.219444444445</v>
      </c>
      <c r="L57" s="111">
        <f t="shared" si="23"/>
        <v>2655905</v>
      </c>
      <c r="M57" s="112">
        <f t="shared" si="24"/>
        <v>1202.8555253623188</v>
      </c>
      <c r="N57" s="113">
        <f>SUM(N54:N56)</f>
        <v>5317.144474637681</v>
      </c>
    </row>
    <row r="58" spans="1:14" ht="13.5" thickBot="1">
      <c r="A58" s="92" t="s">
        <v>53</v>
      </c>
      <c r="B58" s="103">
        <v>6530</v>
      </c>
      <c r="C58" s="97">
        <v>1702838</v>
      </c>
      <c r="D58" s="125">
        <f>C58/744</f>
        <v>2288.760752688172</v>
      </c>
      <c r="E58" s="114">
        <f>B58-D58</f>
        <v>4241.239247311828</v>
      </c>
      <c r="F58" s="103">
        <v>1674603</v>
      </c>
      <c r="G58" s="125">
        <f>F58/720</f>
        <v>2325.8375</v>
      </c>
      <c r="H58" s="114">
        <f t="shared" si="21"/>
        <v>4204.1625</v>
      </c>
      <c r="I58" s="103">
        <v>2059224</v>
      </c>
      <c r="J58" s="112">
        <f t="shared" si="19"/>
        <v>2860.0333333333333</v>
      </c>
      <c r="K58" s="114">
        <f t="shared" si="22"/>
        <v>3669.9666666666667</v>
      </c>
      <c r="L58" s="111">
        <f>C58+F58+I58</f>
        <v>5436665</v>
      </c>
      <c r="M58" s="112">
        <f>(D58+G58+J58)/3</f>
        <v>2491.5438620071686</v>
      </c>
      <c r="N58" s="85">
        <f>B58-M58</f>
        <v>4038.4561379928314</v>
      </c>
    </row>
    <row r="59" spans="1:14" ht="13.5" thickBot="1">
      <c r="A59" s="92" t="s">
        <v>69</v>
      </c>
      <c r="B59" s="103">
        <v>16858</v>
      </c>
      <c r="C59" s="115">
        <f>C57+C58</f>
        <v>2663109</v>
      </c>
      <c r="D59" s="116">
        <f>D57+D58</f>
        <v>3579.4475806451615</v>
      </c>
      <c r="E59" s="113">
        <f>SUM(E57:E58)</f>
        <v>9380.552419354837</v>
      </c>
      <c r="F59" s="103">
        <f>SUM(F57:F58)</f>
        <v>2659755</v>
      </c>
      <c r="G59" s="125">
        <f>F59/720</f>
        <v>3694.1041666666665</v>
      </c>
      <c r="H59" s="121">
        <f>SUM(H57:H58)</f>
        <v>9310.033467741936</v>
      </c>
      <c r="I59" s="103">
        <f>SUM(I57:I58)</f>
        <v>2769706</v>
      </c>
      <c r="J59" s="112">
        <f t="shared" si="19"/>
        <v>3846.813888888889</v>
      </c>
      <c r="K59" s="114">
        <f>SUM(K57:K58)</f>
        <v>9113.186111111112</v>
      </c>
      <c r="L59" s="111">
        <f>C59+F59+I59</f>
        <v>8092570</v>
      </c>
      <c r="M59" s="112">
        <f t="shared" si="24"/>
        <v>3665.113224637681</v>
      </c>
      <c r="N59" s="121">
        <f>SUM(N56:N57)</f>
        <v>7079.26268115942</v>
      </c>
    </row>
    <row r="60" spans="1:14" ht="13.5" thickBot="1">
      <c r="A60" s="126" t="s">
        <v>52</v>
      </c>
      <c r="B60" s="103">
        <v>7140</v>
      </c>
      <c r="C60" s="97">
        <v>1258952</v>
      </c>
      <c r="D60" s="112">
        <f>C60/744</f>
        <v>1692.1397849462367</v>
      </c>
      <c r="E60" s="114">
        <f>B60-D60</f>
        <v>5447.860215053764</v>
      </c>
      <c r="F60" s="103">
        <v>1138488</v>
      </c>
      <c r="G60" s="112">
        <f t="shared" si="20"/>
        <v>1530.225806451613</v>
      </c>
      <c r="H60" s="114">
        <f t="shared" si="21"/>
        <v>5609.774193548387</v>
      </c>
      <c r="I60" s="97">
        <v>1332205</v>
      </c>
      <c r="J60" s="112">
        <f t="shared" si="19"/>
        <v>1850.2847222222222</v>
      </c>
      <c r="K60" s="114">
        <f t="shared" si="22"/>
        <v>5289.715277777777</v>
      </c>
      <c r="L60" s="111">
        <f t="shared" si="23"/>
        <v>3729645</v>
      </c>
      <c r="M60" s="112">
        <f t="shared" si="24"/>
        <v>1689.1508152173913</v>
      </c>
      <c r="N60" s="114">
        <f>B60-M60</f>
        <v>5450.849184782609</v>
      </c>
    </row>
    <row r="61" spans="1:14" ht="13.5" thickBot="1">
      <c r="A61" s="123" t="s">
        <v>70</v>
      </c>
      <c r="B61" s="117">
        <v>20100</v>
      </c>
      <c r="C61" s="118">
        <v>3922061</v>
      </c>
      <c r="D61" s="55">
        <f>C61/744</f>
        <v>5271.587365591397</v>
      </c>
      <c r="E61" s="119">
        <f>B61-D61</f>
        <v>14828.412634408603</v>
      </c>
      <c r="F61" s="117">
        <v>3798243</v>
      </c>
      <c r="G61" s="55">
        <f t="shared" si="20"/>
        <v>5105.165322580645</v>
      </c>
      <c r="H61" s="119">
        <f>B61-G61</f>
        <v>14994.834677419356</v>
      </c>
      <c r="I61" s="118">
        <v>3896589</v>
      </c>
      <c r="J61" s="55">
        <f t="shared" si="19"/>
        <v>5411.929166666667</v>
      </c>
      <c r="K61" s="119">
        <f>B61-J61</f>
        <v>14688.070833333333</v>
      </c>
      <c r="L61" s="120">
        <f>C61+F61+I61</f>
        <v>11616893</v>
      </c>
      <c r="M61" s="55">
        <f t="shared" si="24"/>
        <v>5261.274003623188</v>
      </c>
      <c r="N61" s="119">
        <f>20100-M61</f>
        <v>14838.725996376812</v>
      </c>
    </row>
    <row r="62" ht="13.5" thickBot="1"/>
    <row r="63" spans="1:14" ht="12.75">
      <c r="A63" s="192" t="s">
        <v>0</v>
      </c>
      <c r="B63" s="195" t="s">
        <v>1</v>
      </c>
      <c r="C63" s="51" t="s">
        <v>5</v>
      </c>
      <c r="D63" s="51"/>
      <c r="E63" s="52"/>
      <c r="F63" s="51" t="s">
        <v>5</v>
      </c>
      <c r="G63" s="51"/>
      <c r="H63" s="52"/>
      <c r="I63" s="51" t="s">
        <v>5</v>
      </c>
      <c r="J63" s="51"/>
      <c r="K63" s="52"/>
      <c r="L63" s="64" t="s">
        <v>5</v>
      </c>
      <c r="M63" s="51"/>
      <c r="N63" s="105"/>
    </row>
    <row r="64" spans="1:14" ht="13.5" thickBot="1">
      <c r="A64" s="193"/>
      <c r="B64" s="196"/>
      <c r="C64" s="40" t="s">
        <v>67</v>
      </c>
      <c r="D64" s="40"/>
      <c r="E64" s="66"/>
      <c r="F64" s="40" t="s">
        <v>68</v>
      </c>
      <c r="G64" s="40"/>
      <c r="H64" s="66"/>
      <c r="I64" s="40" t="s">
        <v>49</v>
      </c>
      <c r="J64" s="40"/>
      <c r="K64" s="66"/>
      <c r="L64" s="106" t="s">
        <v>4</v>
      </c>
      <c r="M64" s="107"/>
      <c r="N64" s="108"/>
    </row>
    <row r="65" spans="1:14" ht="12.75">
      <c r="A65" s="193"/>
      <c r="B65" s="197" t="s">
        <v>66</v>
      </c>
      <c r="C65" s="93" t="s">
        <v>47</v>
      </c>
      <c r="D65" s="191" t="s">
        <v>54</v>
      </c>
      <c r="E65" s="53" t="s">
        <v>8</v>
      </c>
      <c r="F65" s="93" t="s">
        <v>47</v>
      </c>
      <c r="G65" s="191" t="s">
        <v>54</v>
      </c>
      <c r="H65" s="53" t="s">
        <v>8</v>
      </c>
      <c r="I65" s="93" t="s">
        <v>47</v>
      </c>
      <c r="J65" s="191" t="s">
        <v>54</v>
      </c>
      <c r="K65" s="53" t="s">
        <v>8</v>
      </c>
      <c r="L65" s="94" t="s">
        <v>47</v>
      </c>
      <c r="M65" s="189" t="s">
        <v>54</v>
      </c>
      <c r="N65" s="104" t="s">
        <v>8</v>
      </c>
    </row>
    <row r="66" spans="1:14" ht="13.5" thickBot="1">
      <c r="A66" s="194"/>
      <c r="B66" s="198"/>
      <c r="C66" s="94" t="s">
        <v>48</v>
      </c>
      <c r="D66" s="190"/>
      <c r="E66" s="54" t="s">
        <v>18</v>
      </c>
      <c r="F66" s="94" t="s">
        <v>48</v>
      </c>
      <c r="G66" s="190"/>
      <c r="H66" s="54" t="s">
        <v>18</v>
      </c>
      <c r="I66" s="94" t="s">
        <v>48</v>
      </c>
      <c r="J66" s="190"/>
      <c r="K66" s="54" t="s">
        <v>18</v>
      </c>
      <c r="L66" s="94" t="s">
        <v>48</v>
      </c>
      <c r="M66" s="190"/>
      <c r="N66" s="54" t="s">
        <v>18</v>
      </c>
    </row>
    <row r="67" spans="1:14" ht="13.5" thickBot="1">
      <c r="A67" s="87" t="s">
        <v>11</v>
      </c>
      <c r="B67" s="98"/>
      <c r="C67" s="37"/>
      <c r="D67" s="42">
        <f>C67/744</f>
        <v>0</v>
      </c>
      <c r="E67" s="69"/>
      <c r="F67" s="98"/>
      <c r="G67" s="42">
        <f>F67/720</f>
        <v>0</v>
      </c>
      <c r="H67" s="69"/>
      <c r="I67" s="98"/>
      <c r="J67" s="42">
        <f>I67/744</f>
        <v>0</v>
      </c>
      <c r="K67" s="69">
        <f>B67-J67</f>
        <v>0</v>
      </c>
      <c r="L67" s="37">
        <f aca="true" t="shared" si="25" ref="L67:L74">C67+F67+I67</f>
        <v>0</v>
      </c>
      <c r="M67" s="42">
        <f>L67/2208</f>
        <v>0</v>
      </c>
      <c r="N67" s="69">
        <f>B67-M67</f>
        <v>0</v>
      </c>
    </row>
    <row r="68" spans="1:14" ht="13.5" thickBot="1">
      <c r="A68" s="88" t="s">
        <v>71</v>
      </c>
      <c r="B68" s="99">
        <v>2000</v>
      </c>
      <c r="C68" s="38">
        <v>305009</v>
      </c>
      <c r="D68" s="42">
        <v>427</v>
      </c>
      <c r="E68" s="69">
        <f>B68-D68</f>
        <v>1573</v>
      </c>
      <c r="F68" s="99">
        <v>354817</v>
      </c>
      <c r="G68" s="42">
        <v>556</v>
      </c>
      <c r="H68" s="69">
        <f>B68-G68</f>
        <v>1444</v>
      </c>
      <c r="I68" s="99">
        <v>472492</v>
      </c>
      <c r="J68" s="42">
        <v>695</v>
      </c>
      <c r="K68" s="69">
        <f aca="true" t="shared" si="26" ref="K68:K73">B68-J68</f>
        <v>1305</v>
      </c>
      <c r="L68" s="37">
        <f t="shared" si="25"/>
        <v>1132318</v>
      </c>
      <c r="M68" s="42">
        <f>(D68+G68+J68)/3</f>
        <v>559.3333333333334</v>
      </c>
      <c r="N68" s="69">
        <f aca="true" t="shared" si="27" ref="N68:N73">B68-M68</f>
        <v>1440.6666666666665</v>
      </c>
    </row>
    <row r="69" spans="1:14" ht="13.5" thickBot="1">
      <c r="A69" s="122" t="s">
        <v>72</v>
      </c>
      <c r="B69" s="109">
        <v>2400</v>
      </c>
      <c r="C69" s="110">
        <v>455130</v>
      </c>
      <c r="D69" s="84">
        <v>606</v>
      </c>
      <c r="E69" s="85">
        <f>B69-D69</f>
        <v>1794</v>
      </c>
      <c r="F69" s="109">
        <v>445512</v>
      </c>
      <c r="G69" s="84">
        <v>588</v>
      </c>
      <c r="H69" s="85">
        <f>B69-G69</f>
        <v>1812</v>
      </c>
      <c r="I69" s="109">
        <v>486036</v>
      </c>
      <c r="J69" s="84">
        <v>672</v>
      </c>
      <c r="K69" s="85">
        <f t="shared" si="26"/>
        <v>1728</v>
      </c>
      <c r="L69" s="95">
        <f t="shared" si="25"/>
        <v>1386678</v>
      </c>
      <c r="M69" s="42">
        <f>(D69+G69+J69)/3</f>
        <v>622</v>
      </c>
      <c r="N69" s="85">
        <f t="shared" si="27"/>
        <v>1778</v>
      </c>
    </row>
    <row r="70" spans="1:14" ht="13.5" thickBot="1">
      <c r="A70" s="124" t="s">
        <v>17</v>
      </c>
      <c r="B70" s="86">
        <f>SUM(B67:B69)</f>
        <v>4400</v>
      </c>
      <c r="C70" s="111">
        <f>SUM(C67:C69)</f>
        <v>760139</v>
      </c>
      <c r="D70" s="112">
        <f>SUM(D67:D69)</f>
        <v>1033</v>
      </c>
      <c r="E70" s="113">
        <f>SUM(E67:E69)</f>
        <v>3367</v>
      </c>
      <c r="F70" s="86">
        <f>SUM(F67:F69)</f>
        <v>800329</v>
      </c>
      <c r="G70" s="112">
        <f>F70/720</f>
        <v>1111.5680555555555</v>
      </c>
      <c r="H70" s="114">
        <f>B70-G70</f>
        <v>3288.4319444444445</v>
      </c>
      <c r="I70" s="86">
        <f>SUM(I67:I69)</f>
        <v>958528</v>
      </c>
      <c r="J70" s="112">
        <f>SUM(J67:J69)</f>
        <v>1367</v>
      </c>
      <c r="K70" s="114">
        <f t="shared" si="26"/>
        <v>3033</v>
      </c>
      <c r="L70" s="111">
        <f t="shared" si="25"/>
        <v>2518996</v>
      </c>
      <c r="M70" s="112">
        <f>L70/2208</f>
        <v>1140.8496376811595</v>
      </c>
      <c r="N70" s="114">
        <f t="shared" si="27"/>
        <v>3259.1503623188405</v>
      </c>
    </row>
    <row r="71" spans="1:14" ht="13.5" thickBot="1">
      <c r="A71" s="92" t="s">
        <v>53</v>
      </c>
      <c r="B71" s="103">
        <v>8560</v>
      </c>
      <c r="C71" s="97">
        <v>2883791</v>
      </c>
      <c r="D71" s="125">
        <f>C71/744</f>
        <v>3876.0631720430106</v>
      </c>
      <c r="E71" s="114">
        <f>B71-D71</f>
        <v>4683.93682795699</v>
      </c>
      <c r="F71" s="103">
        <v>3335250</v>
      </c>
      <c r="G71" s="112">
        <f>F71/720</f>
        <v>4632.291666666667</v>
      </c>
      <c r="H71" s="114">
        <f>B71-G71</f>
        <v>3927.708333333333</v>
      </c>
      <c r="I71" s="103">
        <v>3918976</v>
      </c>
      <c r="J71" s="125">
        <f>I71/744</f>
        <v>5267.440860215053</v>
      </c>
      <c r="K71" s="114">
        <f t="shared" si="26"/>
        <v>3292.5591397849466</v>
      </c>
      <c r="L71" s="111">
        <f t="shared" si="25"/>
        <v>10138017</v>
      </c>
      <c r="M71" s="112">
        <f>L71/2208</f>
        <v>4591.493206521739</v>
      </c>
      <c r="N71" s="114">
        <f t="shared" si="27"/>
        <v>3968.506793478261</v>
      </c>
    </row>
    <row r="72" spans="1:14" ht="13.5" thickBot="1">
      <c r="A72" s="92" t="s">
        <v>65</v>
      </c>
      <c r="B72" s="103">
        <v>16858</v>
      </c>
      <c r="C72" s="115">
        <f>SUM(C70:C71)</f>
        <v>3643930</v>
      </c>
      <c r="D72" s="116">
        <f>D70+D71</f>
        <v>4909.06317204301</v>
      </c>
      <c r="E72" s="116">
        <f>E70+E71</f>
        <v>8050.93682795699</v>
      </c>
      <c r="F72" s="103">
        <f>SUM(F70:F71)</f>
        <v>4135579</v>
      </c>
      <c r="G72" s="112">
        <f>F72/720</f>
        <v>5743.859722222222</v>
      </c>
      <c r="H72" s="127">
        <f>SUM(H70:H71)</f>
        <v>7216.140277777778</v>
      </c>
      <c r="I72" s="103">
        <f>I70+I71</f>
        <v>4877504</v>
      </c>
      <c r="J72" s="125">
        <f>I72/744</f>
        <v>6555.784946236559</v>
      </c>
      <c r="K72" s="114">
        <f t="shared" si="26"/>
        <v>10302.21505376344</v>
      </c>
      <c r="L72" s="111">
        <f t="shared" si="25"/>
        <v>12657013</v>
      </c>
      <c r="M72" s="112">
        <f>L72/2208</f>
        <v>5732.342844202899</v>
      </c>
      <c r="N72" s="114">
        <f t="shared" si="27"/>
        <v>11125.6571557971</v>
      </c>
    </row>
    <row r="73" spans="1:14" ht="13.5" thickBot="1">
      <c r="A73" s="126" t="s">
        <v>52</v>
      </c>
      <c r="B73" s="103">
        <v>7140</v>
      </c>
      <c r="C73" s="97">
        <v>1985452</v>
      </c>
      <c r="D73" s="112">
        <f>C73/744</f>
        <v>2668.6182795698924</v>
      </c>
      <c r="E73" s="114">
        <f>B73-D73</f>
        <v>4471.381720430108</v>
      </c>
      <c r="F73" s="103">
        <v>2143255</v>
      </c>
      <c r="G73" s="112">
        <f>F73/720</f>
        <v>2976.7430555555557</v>
      </c>
      <c r="H73" s="114">
        <f>B73-G73</f>
        <v>4163.256944444444</v>
      </c>
      <c r="I73" s="103">
        <v>2275406</v>
      </c>
      <c r="J73" s="112">
        <v>3339</v>
      </c>
      <c r="K73" s="114">
        <f t="shared" si="26"/>
        <v>3801</v>
      </c>
      <c r="L73" s="111">
        <f t="shared" si="25"/>
        <v>6404113</v>
      </c>
      <c r="M73" s="112">
        <f>L73/2208</f>
        <v>2900.4134963768115</v>
      </c>
      <c r="N73" s="114">
        <f t="shared" si="27"/>
        <v>4239.586503623188</v>
      </c>
    </row>
    <row r="74" spans="1:14" ht="13.5" thickBot="1">
      <c r="A74" s="123" t="s">
        <v>70</v>
      </c>
      <c r="B74" s="117">
        <v>20100</v>
      </c>
      <c r="C74" s="118">
        <v>5629372</v>
      </c>
      <c r="D74" s="55">
        <f>C74/744</f>
        <v>7566.360215053764</v>
      </c>
      <c r="E74" s="119">
        <f>B74-D74</f>
        <v>12533.639784946237</v>
      </c>
      <c r="F74" s="117">
        <v>6278834</v>
      </c>
      <c r="G74" s="55">
        <f>F74/720</f>
        <v>8720.602777777778</v>
      </c>
      <c r="H74" s="119">
        <f>B74-G74</f>
        <v>11379.397222222222</v>
      </c>
      <c r="I74" s="117">
        <f>I72+I73</f>
        <v>7152910</v>
      </c>
      <c r="J74" s="55">
        <f>I74/744</f>
        <v>9614.126344086022</v>
      </c>
      <c r="K74" s="119">
        <f>B74-J74</f>
        <v>10485.873655913978</v>
      </c>
      <c r="L74" s="120">
        <f t="shared" si="25"/>
        <v>19061116</v>
      </c>
      <c r="M74" s="55">
        <f>L74/2208</f>
        <v>8632.751811594202</v>
      </c>
      <c r="N74" s="119">
        <f>B74-M74</f>
        <v>11467.248188405798</v>
      </c>
    </row>
  </sheetData>
  <sheetProtection/>
  <mergeCells count="35">
    <mergeCell ref="J22:J23"/>
    <mergeCell ref="M22:M23"/>
    <mergeCell ref="E5:E6"/>
    <mergeCell ref="H5:H6"/>
    <mergeCell ref="G22:G23"/>
    <mergeCell ref="A3:A6"/>
    <mergeCell ref="B3:B4"/>
    <mergeCell ref="C3:C4"/>
    <mergeCell ref="B5:B6"/>
    <mergeCell ref="C5:C6"/>
    <mergeCell ref="D22:D23"/>
    <mergeCell ref="A50:A53"/>
    <mergeCell ref="B50:B51"/>
    <mergeCell ref="B52:B53"/>
    <mergeCell ref="A20:A23"/>
    <mergeCell ref="B20:B21"/>
    <mergeCell ref="B22:B23"/>
    <mergeCell ref="A35:A38"/>
    <mergeCell ref="B35:B36"/>
    <mergeCell ref="B37:B38"/>
    <mergeCell ref="D37:D38"/>
    <mergeCell ref="G37:G38"/>
    <mergeCell ref="J37:J38"/>
    <mergeCell ref="M37:M38"/>
    <mergeCell ref="G52:G53"/>
    <mergeCell ref="J52:J53"/>
    <mergeCell ref="M52:M53"/>
    <mergeCell ref="M65:M66"/>
    <mergeCell ref="G65:G66"/>
    <mergeCell ref="J65:J66"/>
    <mergeCell ref="D52:D53"/>
    <mergeCell ref="D65:D66"/>
    <mergeCell ref="A63:A66"/>
    <mergeCell ref="B63:B64"/>
    <mergeCell ref="B65:B66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67"/>
  <sheetViews>
    <sheetView zoomScalePageLayoutView="0" workbookViewId="0" topLeftCell="A37">
      <selection activeCell="A56" sqref="A56"/>
    </sheetView>
  </sheetViews>
  <sheetFormatPr defaultColWidth="9.00390625" defaultRowHeight="12.75"/>
  <cols>
    <col min="1" max="1" width="27.375" style="0" customWidth="1"/>
    <col min="2" max="2" width="14.375" style="0" customWidth="1"/>
    <col min="5" max="5" width="12.125" style="0" customWidth="1"/>
  </cols>
  <sheetData>
    <row r="3" ht="13.5" thickBot="1"/>
    <row r="4" spans="1:14" ht="12.75">
      <c r="A4" s="192" t="s">
        <v>0</v>
      </c>
      <c r="B4" s="195" t="s">
        <v>1</v>
      </c>
      <c r="C4" s="51" t="s">
        <v>73</v>
      </c>
      <c r="D4" s="51"/>
      <c r="E4" s="52"/>
      <c r="F4" s="51" t="s">
        <v>73</v>
      </c>
      <c r="G4" s="51"/>
      <c r="H4" s="52"/>
      <c r="I4" s="51" t="s">
        <v>73</v>
      </c>
      <c r="J4" s="51"/>
      <c r="K4" s="52"/>
      <c r="L4" s="51" t="s">
        <v>73</v>
      </c>
      <c r="M4" s="51"/>
      <c r="N4" s="52"/>
    </row>
    <row r="5" spans="1:14" ht="12.75">
      <c r="A5" s="193"/>
      <c r="B5" s="196"/>
      <c r="C5" s="40" t="s">
        <v>51</v>
      </c>
      <c r="D5" s="40"/>
      <c r="E5" s="66"/>
      <c r="F5" s="40" t="s">
        <v>56</v>
      </c>
      <c r="G5" s="40"/>
      <c r="H5" s="66"/>
      <c r="I5" s="40" t="s">
        <v>57</v>
      </c>
      <c r="J5" s="40"/>
      <c r="K5" s="66"/>
      <c r="L5" s="40" t="s">
        <v>42</v>
      </c>
      <c r="M5" s="40"/>
      <c r="N5" s="66"/>
    </row>
    <row r="6" spans="1:14" ht="12.75" customHeight="1">
      <c r="A6" s="193"/>
      <c r="B6" s="197" t="s">
        <v>19</v>
      </c>
      <c r="C6" s="93" t="s">
        <v>47</v>
      </c>
      <c r="D6" s="191" t="s">
        <v>54</v>
      </c>
      <c r="E6" s="53" t="s">
        <v>8</v>
      </c>
      <c r="F6" s="93" t="s">
        <v>47</v>
      </c>
      <c r="G6" s="191" t="s">
        <v>54</v>
      </c>
      <c r="H6" s="53" t="s">
        <v>8</v>
      </c>
      <c r="I6" s="93" t="s">
        <v>47</v>
      </c>
      <c r="J6" s="191" t="s">
        <v>54</v>
      </c>
      <c r="K6" s="53" t="s">
        <v>8</v>
      </c>
      <c r="L6" s="93" t="s">
        <v>47</v>
      </c>
      <c r="M6" s="191" t="s">
        <v>54</v>
      </c>
      <c r="N6" s="53" t="s">
        <v>8</v>
      </c>
    </row>
    <row r="7" spans="1:14" ht="13.5" thickBot="1">
      <c r="A7" s="194"/>
      <c r="B7" s="198"/>
      <c r="C7" s="94" t="s">
        <v>48</v>
      </c>
      <c r="D7" s="190"/>
      <c r="E7" s="54" t="s">
        <v>18</v>
      </c>
      <c r="F7" s="94" t="s">
        <v>48</v>
      </c>
      <c r="G7" s="190"/>
      <c r="H7" s="54" t="s">
        <v>18</v>
      </c>
      <c r="I7" s="94" t="s">
        <v>48</v>
      </c>
      <c r="J7" s="190"/>
      <c r="K7" s="54" t="s">
        <v>18</v>
      </c>
      <c r="L7" s="94" t="s">
        <v>48</v>
      </c>
      <c r="M7" s="190"/>
      <c r="N7" s="54" t="s">
        <v>18</v>
      </c>
    </row>
    <row r="8" spans="1:14" ht="13.5" thickBot="1">
      <c r="A8" s="87" t="s">
        <v>11</v>
      </c>
      <c r="B8" s="98"/>
      <c r="C8" s="37"/>
      <c r="D8" s="42">
        <f>C8/744</f>
        <v>0</v>
      </c>
      <c r="E8" s="69"/>
      <c r="F8" s="98"/>
      <c r="G8" s="42">
        <f>F8/720</f>
        <v>0</v>
      </c>
      <c r="H8" s="69"/>
      <c r="I8" s="98"/>
      <c r="J8" s="42">
        <f>I8/744</f>
        <v>0</v>
      </c>
      <c r="K8" s="69">
        <f>B8-J8</f>
        <v>0</v>
      </c>
      <c r="L8" s="37">
        <f aca="true" t="shared" si="0" ref="L8:L15">C8+F8+I8</f>
        <v>0</v>
      </c>
      <c r="M8" s="42">
        <f>L8/2208</f>
        <v>0</v>
      </c>
      <c r="N8" s="69">
        <f aca="true" t="shared" si="1" ref="N8:N15">B8-M8</f>
        <v>0</v>
      </c>
    </row>
    <row r="9" spans="1:14" ht="12.75" customHeight="1" thickBot="1">
      <c r="A9" s="88" t="s">
        <v>71</v>
      </c>
      <c r="B9" s="99">
        <v>2000</v>
      </c>
      <c r="C9" s="38"/>
      <c r="D9" s="42">
        <v>760</v>
      </c>
      <c r="E9" s="69">
        <f>B9-D9</f>
        <v>1240</v>
      </c>
      <c r="F9" s="99"/>
      <c r="G9" s="42">
        <v>641</v>
      </c>
      <c r="H9" s="69">
        <f aca="true" t="shared" si="2" ref="H9:H15">B9-G9</f>
        <v>1359</v>
      </c>
      <c r="I9" s="99"/>
      <c r="J9" s="42">
        <v>661</v>
      </c>
      <c r="K9" s="69">
        <f aca="true" t="shared" si="3" ref="K9:K14">B9-J9</f>
        <v>1339</v>
      </c>
      <c r="L9" s="37">
        <f t="shared" si="0"/>
        <v>0</v>
      </c>
      <c r="M9" s="42">
        <f>(D9+G9+J9)/3</f>
        <v>687.3333333333334</v>
      </c>
      <c r="N9" s="69">
        <f t="shared" si="1"/>
        <v>1312.6666666666665</v>
      </c>
    </row>
    <row r="10" spans="1:14" ht="13.5" thickBot="1">
      <c r="A10" s="122" t="s">
        <v>72</v>
      </c>
      <c r="B10" s="109">
        <v>2400</v>
      </c>
      <c r="C10" s="110"/>
      <c r="D10" s="84">
        <v>704</v>
      </c>
      <c r="E10" s="85">
        <f>B10-D10</f>
        <v>1696</v>
      </c>
      <c r="F10" s="109"/>
      <c r="G10" s="84">
        <v>658</v>
      </c>
      <c r="H10" s="85">
        <f t="shared" si="2"/>
        <v>1742</v>
      </c>
      <c r="I10" s="109"/>
      <c r="J10" s="84">
        <v>869</v>
      </c>
      <c r="K10" s="85">
        <f t="shared" si="3"/>
        <v>1531</v>
      </c>
      <c r="L10" s="95">
        <f t="shared" si="0"/>
        <v>0</v>
      </c>
      <c r="M10" s="42">
        <f>(D10+G10+J10)/3</f>
        <v>743.6666666666666</v>
      </c>
      <c r="N10" s="85">
        <f t="shared" si="1"/>
        <v>1656.3333333333335</v>
      </c>
    </row>
    <row r="11" spans="1:14" ht="13.5" thickBot="1">
      <c r="A11" s="124" t="s">
        <v>17</v>
      </c>
      <c r="B11" s="86">
        <f aca="true" t="shared" si="4" ref="B11:G11">SUM(B8:B10)</f>
        <v>4400</v>
      </c>
      <c r="C11" s="111">
        <f t="shared" si="4"/>
        <v>0</v>
      </c>
      <c r="D11" s="112">
        <f>SUM(D8:D10)</f>
        <v>1464</v>
      </c>
      <c r="E11" s="113">
        <f>SUM(E8:E10)</f>
        <v>2936</v>
      </c>
      <c r="F11" s="86">
        <f t="shared" si="4"/>
        <v>0</v>
      </c>
      <c r="G11" s="112">
        <f t="shared" si="4"/>
        <v>1299</v>
      </c>
      <c r="H11" s="114">
        <f t="shared" si="2"/>
        <v>3101</v>
      </c>
      <c r="I11" s="86">
        <f>SUM(I8:I10)</f>
        <v>0</v>
      </c>
      <c r="J11" s="112">
        <f>SUM(J8:J10)</f>
        <v>1530</v>
      </c>
      <c r="K11" s="114">
        <f t="shared" si="3"/>
        <v>2870</v>
      </c>
      <c r="L11" s="111">
        <f t="shared" si="0"/>
        <v>0</v>
      </c>
      <c r="M11" s="112">
        <f>SUM(M8:M10)</f>
        <v>1431</v>
      </c>
      <c r="N11" s="134">
        <f t="shared" si="1"/>
        <v>2969</v>
      </c>
    </row>
    <row r="12" spans="1:14" ht="13.5" thickBot="1">
      <c r="A12" s="92" t="s">
        <v>53</v>
      </c>
      <c r="B12" s="103">
        <v>8560</v>
      </c>
      <c r="C12" s="97"/>
      <c r="D12" s="125">
        <f>D15-D14-D11</f>
        <v>6805</v>
      </c>
      <c r="E12" s="114">
        <f>B12-D12</f>
        <v>1755</v>
      </c>
      <c r="F12" s="103"/>
      <c r="G12" s="125">
        <f>G15-G14-G11</f>
        <v>7639</v>
      </c>
      <c r="H12" s="114">
        <f t="shared" si="2"/>
        <v>921</v>
      </c>
      <c r="I12" s="103"/>
      <c r="J12" s="125">
        <f>J15-J14-J11</f>
        <v>6592</v>
      </c>
      <c r="K12" s="114">
        <f t="shared" si="3"/>
        <v>1968</v>
      </c>
      <c r="L12" s="111">
        <f t="shared" si="0"/>
        <v>0</v>
      </c>
      <c r="M12" s="42">
        <f>(D12+G12+J12)/3</f>
        <v>7012</v>
      </c>
      <c r="N12" s="114">
        <f t="shared" si="1"/>
        <v>1548</v>
      </c>
    </row>
    <row r="13" spans="1:14" ht="13.5" thickBot="1">
      <c r="A13" s="92" t="s">
        <v>65</v>
      </c>
      <c r="B13" s="103">
        <v>16858</v>
      </c>
      <c r="C13" s="115">
        <f>SUM(C11:C12)</f>
        <v>0</v>
      </c>
      <c r="D13" s="116">
        <f>SUM(D11:D12)</f>
        <v>8269</v>
      </c>
      <c r="E13" s="116">
        <f>B13-D13</f>
        <v>8589</v>
      </c>
      <c r="F13" s="103">
        <f>SUM(F11:F12)</f>
        <v>0</v>
      </c>
      <c r="G13" s="116">
        <f>SUM(G11:G12)</f>
        <v>8938</v>
      </c>
      <c r="H13" s="127">
        <f t="shared" si="2"/>
        <v>7920</v>
      </c>
      <c r="I13" s="103">
        <f>I11+I12</f>
        <v>0</v>
      </c>
      <c r="J13" s="116">
        <f>SUM(J11:J12)</f>
        <v>8122</v>
      </c>
      <c r="K13" s="114">
        <f t="shared" si="3"/>
        <v>8736</v>
      </c>
      <c r="L13" s="111">
        <f t="shared" si="0"/>
        <v>0</v>
      </c>
      <c r="M13" s="42">
        <f>(D13+G13+J13)/3</f>
        <v>8443</v>
      </c>
      <c r="N13" s="114">
        <f t="shared" si="1"/>
        <v>8415</v>
      </c>
    </row>
    <row r="14" spans="1:14" ht="13.5" thickBot="1">
      <c r="A14" s="126" t="s">
        <v>52</v>
      </c>
      <c r="B14" s="103">
        <v>7140</v>
      </c>
      <c r="C14" s="97"/>
      <c r="D14" s="112">
        <v>3987</v>
      </c>
      <c r="E14" s="114">
        <f>B14-D14</f>
        <v>3153</v>
      </c>
      <c r="F14" s="103"/>
      <c r="G14" s="112">
        <v>2950</v>
      </c>
      <c r="H14" s="114">
        <f t="shared" si="2"/>
        <v>4190</v>
      </c>
      <c r="I14" s="103"/>
      <c r="J14" s="112">
        <v>3149</v>
      </c>
      <c r="K14" s="114">
        <f t="shared" si="3"/>
        <v>3991</v>
      </c>
      <c r="L14" s="111">
        <f t="shared" si="0"/>
        <v>0</v>
      </c>
      <c r="M14" s="42">
        <f>(D14+G14+J14)/3</f>
        <v>3362</v>
      </c>
      <c r="N14" s="114">
        <f t="shared" si="1"/>
        <v>3778</v>
      </c>
    </row>
    <row r="15" spans="1:14" ht="13.5" thickBot="1">
      <c r="A15" s="123" t="s">
        <v>70</v>
      </c>
      <c r="B15" s="117">
        <v>20100</v>
      </c>
      <c r="C15" s="118"/>
      <c r="D15" s="55">
        <v>12256</v>
      </c>
      <c r="E15" s="119">
        <f>B15-D15</f>
        <v>7844</v>
      </c>
      <c r="F15" s="117"/>
      <c r="G15" s="55">
        <v>11888</v>
      </c>
      <c r="H15" s="119">
        <f t="shared" si="2"/>
        <v>8212</v>
      </c>
      <c r="I15" s="117">
        <f>I13+I14</f>
        <v>0</v>
      </c>
      <c r="J15" s="55">
        <v>11271</v>
      </c>
      <c r="K15" s="119">
        <f>B15-J15</f>
        <v>8829</v>
      </c>
      <c r="L15" s="120">
        <f t="shared" si="0"/>
        <v>0</v>
      </c>
      <c r="M15" s="42">
        <f>(D15+G15+J15)/3</f>
        <v>11805</v>
      </c>
      <c r="N15" s="119">
        <f t="shared" si="1"/>
        <v>8295</v>
      </c>
    </row>
    <row r="16" spans="6:9" ht="12.75">
      <c r="F16" s="16"/>
      <c r="G16" s="16"/>
      <c r="H16" s="16"/>
      <c r="I16" s="16"/>
    </row>
    <row r="17" ht="13.5" thickBot="1"/>
    <row r="18" spans="1:14" ht="12.75">
      <c r="A18" s="192" t="s">
        <v>0</v>
      </c>
      <c r="B18" s="195" t="s">
        <v>1</v>
      </c>
      <c r="C18" s="51" t="s">
        <v>73</v>
      </c>
      <c r="D18" s="51"/>
      <c r="E18" s="52"/>
      <c r="F18" s="51" t="s">
        <v>73</v>
      </c>
      <c r="G18" s="51"/>
      <c r="H18" s="52"/>
      <c r="I18" s="51" t="s">
        <v>73</v>
      </c>
      <c r="J18" s="51"/>
      <c r="K18" s="52"/>
      <c r="L18" s="64" t="s">
        <v>73</v>
      </c>
      <c r="M18" s="51"/>
      <c r="N18" s="105"/>
    </row>
    <row r="19" spans="1:14" ht="13.5" thickBot="1">
      <c r="A19" s="193"/>
      <c r="B19" s="196"/>
      <c r="C19" s="40" t="s">
        <v>58</v>
      </c>
      <c r="D19" s="40"/>
      <c r="E19" s="66"/>
      <c r="F19" s="40" t="s">
        <v>59</v>
      </c>
      <c r="G19" s="40"/>
      <c r="H19" s="66"/>
      <c r="I19" s="40" t="s">
        <v>60</v>
      </c>
      <c r="J19" s="40"/>
      <c r="K19" s="66"/>
      <c r="L19" s="106" t="s">
        <v>43</v>
      </c>
      <c r="M19" s="107"/>
      <c r="N19" s="108"/>
    </row>
    <row r="20" spans="1:14" ht="12.75" customHeight="1">
      <c r="A20" s="193"/>
      <c r="B20" s="197" t="s">
        <v>19</v>
      </c>
      <c r="C20" s="93" t="s">
        <v>47</v>
      </c>
      <c r="D20" s="191" t="s">
        <v>54</v>
      </c>
      <c r="E20" s="53" t="s">
        <v>8</v>
      </c>
      <c r="F20" s="93" t="s">
        <v>47</v>
      </c>
      <c r="G20" s="191" t="s">
        <v>54</v>
      </c>
      <c r="H20" s="53" t="s">
        <v>8</v>
      </c>
      <c r="I20" s="93" t="s">
        <v>47</v>
      </c>
      <c r="J20" s="191" t="s">
        <v>54</v>
      </c>
      <c r="K20" s="53" t="s">
        <v>8</v>
      </c>
      <c r="L20" s="94" t="s">
        <v>47</v>
      </c>
      <c r="M20" s="189" t="s">
        <v>54</v>
      </c>
      <c r="N20" s="104" t="s">
        <v>8</v>
      </c>
    </row>
    <row r="21" spans="1:14" ht="13.5" thickBot="1">
      <c r="A21" s="194"/>
      <c r="B21" s="198"/>
      <c r="C21" s="94" t="s">
        <v>48</v>
      </c>
      <c r="D21" s="190"/>
      <c r="E21" s="54" t="s">
        <v>18</v>
      </c>
      <c r="F21" s="94" t="s">
        <v>48</v>
      </c>
      <c r="G21" s="190"/>
      <c r="H21" s="54" t="s">
        <v>18</v>
      </c>
      <c r="I21" s="94" t="s">
        <v>48</v>
      </c>
      <c r="J21" s="190"/>
      <c r="K21" s="54" t="s">
        <v>18</v>
      </c>
      <c r="L21" s="94" t="s">
        <v>48</v>
      </c>
      <c r="M21" s="190"/>
      <c r="N21" s="54" t="s">
        <v>18</v>
      </c>
    </row>
    <row r="22" spans="1:14" ht="13.5" thickBot="1">
      <c r="A22" s="87" t="s">
        <v>11</v>
      </c>
      <c r="B22" s="98"/>
      <c r="C22" s="37"/>
      <c r="D22" s="42">
        <f>C22/744</f>
        <v>0</v>
      </c>
      <c r="E22" s="69"/>
      <c r="F22" s="98"/>
      <c r="G22" s="42">
        <f>F22/720</f>
        <v>0</v>
      </c>
      <c r="H22" s="69"/>
      <c r="I22" s="98"/>
      <c r="J22" s="42">
        <f>I22/744</f>
        <v>0</v>
      </c>
      <c r="K22" s="69">
        <f>B22-J22</f>
        <v>0</v>
      </c>
      <c r="L22" s="37">
        <f aca="true" t="shared" si="5" ref="L22:L29">C22+F22+I22</f>
        <v>0</v>
      </c>
      <c r="M22" s="42">
        <f>L22/2208</f>
        <v>0</v>
      </c>
      <c r="N22" s="69">
        <f>B22-M22</f>
        <v>0</v>
      </c>
    </row>
    <row r="23" spans="1:14" ht="13.5" thickBot="1">
      <c r="A23" s="88" t="s">
        <v>71</v>
      </c>
      <c r="B23" s="99">
        <v>2000</v>
      </c>
      <c r="C23" s="38"/>
      <c r="D23" s="42">
        <v>597</v>
      </c>
      <c r="E23" s="69">
        <f>B23-D23</f>
        <v>1403</v>
      </c>
      <c r="F23" s="99"/>
      <c r="G23" s="42">
        <v>539</v>
      </c>
      <c r="H23" s="69">
        <f>B23-G23</f>
        <v>1461</v>
      </c>
      <c r="I23" s="99"/>
      <c r="J23" s="42">
        <v>475</v>
      </c>
      <c r="K23" s="69">
        <f aca="true" t="shared" si="6" ref="K23:K28">B23-J23</f>
        <v>1525</v>
      </c>
      <c r="L23" s="37">
        <f t="shared" si="5"/>
        <v>0</v>
      </c>
      <c r="M23" s="42">
        <f>(D23+G23+J23)/3</f>
        <v>537</v>
      </c>
      <c r="N23" s="69">
        <f aca="true" t="shared" si="7" ref="N23:N28">B23-M23</f>
        <v>1463</v>
      </c>
    </row>
    <row r="24" spans="1:14" ht="13.5" thickBot="1">
      <c r="A24" s="122" t="s">
        <v>72</v>
      </c>
      <c r="B24" s="109">
        <v>2400</v>
      </c>
      <c r="C24" s="110"/>
      <c r="D24" s="84">
        <v>632</v>
      </c>
      <c r="E24" s="85">
        <f>B24-D24</f>
        <v>1768</v>
      </c>
      <c r="F24" s="109"/>
      <c r="G24" s="84">
        <v>708</v>
      </c>
      <c r="H24" s="85">
        <f>B24-G24</f>
        <v>1692</v>
      </c>
      <c r="I24" s="109"/>
      <c r="J24" s="84">
        <v>676</v>
      </c>
      <c r="K24" s="85">
        <f t="shared" si="6"/>
        <v>1724</v>
      </c>
      <c r="L24" s="95">
        <f t="shared" si="5"/>
        <v>0</v>
      </c>
      <c r="M24" s="42">
        <f>(D24+G24+J24)/3</f>
        <v>672</v>
      </c>
      <c r="N24" s="85">
        <f t="shared" si="7"/>
        <v>1728</v>
      </c>
    </row>
    <row r="25" spans="1:14" ht="13.5" thickBot="1">
      <c r="A25" s="124" t="s">
        <v>17</v>
      </c>
      <c r="B25" s="86">
        <f>SUM(B22:B24)</f>
        <v>4400</v>
      </c>
      <c r="C25" s="111">
        <f>SUM(C22:C24)</f>
        <v>0</v>
      </c>
      <c r="D25" s="112">
        <f>SUM(D22:D24)</f>
        <v>1229</v>
      </c>
      <c r="E25" s="113">
        <f>SUM(E22:E24)</f>
        <v>3171</v>
      </c>
      <c r="F25" s="86">
        <f>SUM(F22:F24)</f>
        <v>0</v>
      </c>
      <c r="G25" s="112">
        <f>SUM(G23:G24)</f>
        <v>1247</v>
      </c>
      <c r="H25" s="114">
        <f>B25-G25</f>
        <v>3153</v>
      </c>
      <c r="I25" s="86">
        <f>SUM(I22:I24)</f>
        <v>0</v>
      </c>
      <c r="J25" s="112">
        <f>SUM(J22:J24)</f>
        <v>1151</v>
      </c>
      <c r="K25" s="114">
        <f t="shared" si="6"/>
        <v>3249</v>
      </c>
      <c r="L25" s="111">
        <f t="shared" si="5"/>
        <v>0</v>
      </c>
      <c r="M25" s="112">
        <f>SUM(M22:M24)</f>
        <v>1209</v>
      </c>
      <c r="N25" s="134">
        <f>B25-M25</f>
        <v>3191</v>
      </c>
    </row>
    <row r="26" spans="1:14" ht="13.5" thickBot="1">
      <c r="A26" s="92" t="s">
        <v>53</v>
      </c>
      <c r="B26" s="103">
        <v>8560</v>
      </c>
      <c r="C26" s="97"/>
      <c r="D26" s="125">
        <f>D29-D28-D25</f>
        <v>6410</v>
      </c>
      <c r="E26" s="114">
        <f>B26-D26</f>
        <v>2150</v>
      </c>
      <c r="F26" s="103"/>
      <c r="G26" s="125">
        <f>G29-G28-G25</f>
        <v>5091</v>
      </c>
      <c r="H26" s="114">
        <f>B26-G26</f>
        <v>3469</v>
      </c>
      <c r="I26" s="103"/>
      <c r="J26" s="125">
        <f>J29-J28-J25</f>
        <v>4296</v>
      </c>
      <c r="K26" s="114">
        <f t="shared" si="6"/>
        <v>4264</v>
      </c>
      <c r="L26" s="111">
        <f t="shared" si="5"/>
        <v>0</v>
      </c>
      <c r="M26" s="42">
        <f>(D26+G26+J26)/3</f>
        <v>5265.666666666667</v>
      </c>
      <c r="N26" s="114">
        <f t="shared" si="7"/>
        <v>3294.333333333333</v>
      </c>
    </row>
    <row r="27" spans="1:14" ht="13.5" thickBot="1">
      <c r="A27" s="92" t="s">
        <v>65</v>
      </c>
      <c r="B27" s="103">
        <v>16858</v>
      </c>
      <c r="C27" s="115">
        <f>SUM(C25:C26)</f>
        <v>0</v>
      </c>
      <c r="D27" s="116">
        <f>SUM(D25:D26)</f>
        <v>7639</v>
      </c>
      <c r="E27" s="116">
        <f>E25+E26</f>
        <v>5321</v>
      </c>
      <c r="F27" s="103">
        <f>SUM(F25:F26)</f>
        <v>0</v>
      </c>
      <c r="G27" s="116">
        <f>SUM(G25:G26)</f>
        <v>6338</v>
      </c>
      <c r="H27" s="127">
        <f>SUM(H25:H26)</f>
        <v>6622</v>
      </c>
      <c r="I27" s="103">
        <f>I25+I26</f>
        <v>0</v>
      </c>
      <c r="J27" s="116">
        <f>SUM(J25:J26)</f>
        <v>5447</v>
      </c>
      <c r="K27" s="114">
        <f t="shared" si="6"/>
        <v>11411</v>
      </c>
      <c r="L27" s="111">
        <f t="shared" si="5"/>
        <v>0</v>
      </c>
      <c r="M27" s="42">
        <f>(D27+G27+J27)/3</f>
        <v>6474.666666666667</v>
      </c>
      <c r="N27" s="114">
        <f t="shared" si="7"/>
        <v>10383.333333333332</v>
      </c>
    </row>
    <row r="28" spans="1:14" ht="13.5" thickBot="1">
      <c r="A28" s="126" t="s">
        <v>52</v>
      </c>
      <c r="B28" s="103">
        <v>7140</v>
      </c>
      <c r="C28" s="97"/>
      <c r="D28" s="112">
        <v>2875</v>
      </c>
      <c r="E28" s="114">
        <f>B28-D28</f>
        <v>4265</v>
      </c>
      <c r="F28" s="103"/>
      <c r="G28" s="112">
        <v>2875</v>
      </c>
      <c r="H28" s="114">
        <f>B28-G28</f>
        <v>4265</v>
      </c>
      <c r="I28" s="103"/>
      <c r="J28" s="112">
        <v>2818</v>
      </c>
      <c r="K28" s="114">
        <f t="shared" si="6"/>
        <v>4322</v>
      </c>
      <c r="L28" s="111">
        <f t="shared" si="5"/>
        <v>0</v>
      </c>
      <c r="M28" s="42">
        <f>(D28+G28+J28)/3</f>
        <v>2856</v>
      </c>
      <c r="N28" s="114">
        <f t="shared" si="7"/>
        <v>4284</v>
      </c>
    </row>
    <row r="29" spans="1:14" ht="13.5" thickBot="1">
      <c r="A29" s="123" t="s">
        <v>70</v>
      </c>
      <c r="B29" s="117">
        <v>20100</v>
      </c>
      <c r="C29" s="118"/>
      <c r="D29" s="55">
        <v>10514</v>
      </c>
      <c r="E29" s="119">
        <f>B29-D29</f>
        <v>9586</v>
      </c>
      <c r="F29" s="117"/>
      <c r="G29" s="55">
        <v>9213</v>
      </c>
      <c r="H29" s="119">
        <f>B29-G29</f>
        <v>10887</v>
      </c>
      <c r="I29" s="117">
        <f>I27+I28</f>
        <v>0</v>
      </c>
      <c r="J29" s="55">
        <v>8265</v>
      </c>
      <c r="K29" s="119">
        <f>B29-J29</f>
        <v>11835</v>
      </c>
      <c r="L29" s="120">
        <f t="shared" si="5"/>
        <v>0</v>
      </c>
      <c r="M29" s="42">
        <f>(D29+G29+J29)/3</f>
        <v>9330.666666666666</v>
      </c>
      <c r="N29" s="119">
        <f>B29-M29</f>
        <v>10769.333333333334</v>
      </c>
    </row>
    <row r="31" ht="13.5" thickBot="1"/>
    <row r="32" spans="1:14" ht="12.75">
      <c r="A32" s="192" t="s">
        <v>0</v>
      </c>
      <c r="B32" s="195" t="s">
        <v>1</v>
      </c>
      <c r="C32" s="51" t="s">
        <v>73</v>
      </c>
      <c r="D32" s="51"/>
      <c r="E32" s="52"/>
      <c r="F32" s="51" t="s">
        <v>73</v>
      </c>
      <c r="G32" s="51"/>
      <c r="H32" s="52"/>
      <c r="I32" s="51" t="s">
        <v>73</v>
      </c>
      <c r="J32" s="51"/>
      <c r="K32" s="52"/>
      <c r="L32" s="64" t="s">
        <v>73</v>
      </c>
      <c r="M32" s="51"/>
      <c r="N32" s="105"/>
    </row>
    <row r="33" spans="1:14" ht="13.5" thickBot="1">
      <c r="A33" s="193"/>
      <c r="B33" s="196"/>
      <c r="C33" s="40" t="s">
        <v>62</v>
      </c>
      <c r="D33" s="40"/>
      <c r="E33" s="66"/>
      <c r="F33" s="40" t="s">
        <v>63</v>
      </c>
      <c r="G33" s="40"/>
      <c r="H33" s="66"/>
      <c r="I33" s="40" t="s">
        <v>64</v>
      </c>
      <c r="J33" s="40"/>
      <c r="K33" s="66"/>
      <c r="L33" s="106" t="s">
        <v>3</v>
      </c>
      <c r="M33" s="107"/>
      <c r="N33" s="108"/>
    </row>
    <row r="34" spans="1:14" ht="12.75">
      <c r="A34" s="193"/>
      <c r="B34" s="197" t="s">
        <v>66</v>
      </c>
      <c r="C34" s="93" t="s">
        <v>47</v>
      </c>
      <c r="D34" s="191" t="s">
        <v>54</v>
      </c>
      <c r="E34" s="53" t="s">
        <v>8</v>
      </c>
      <c r="F34" s="93" t="s">
        <v>47</v>
      </c>
      <c r="G34" s="191" t="s">
        <v>54</v>
      </c>
      <c r="H34" s="53" t="s">
        <v>8</v>
      </c>
      <c r="I34" s="93" t="s">
        <v>47</v>
      </c>
      <c r="J34" s="191" t="s">
        <v>54</v>
      </c>
      <c r="K34" s="53" t="s">
        <v>8</v>
      </c>
      <c r="L34" s="94" t="s">
        <v>47</v>
      </c>
      <c r="M34" s="189" t="s">
        <v>54</v>
      </c>
      <c r="N34" s="104" t="s">
        <v>8</v>
      </c>
    </row>
    <row r="35" spans="1:14" ht="13.5" thickBot="1">
      <c r="A35" s="194"/>
      <c r="B35" s="198"/>
      <c r="C35" s="94" t="s">
        <v>48</v>
      </c>
      <c r="D35" s="190"/>
      <c r="E35" s="54" t="s">
        <v>18</v>
      </c>
      <c r="F35" s="94" t="s">
        <v>48</v>
      </c>
      <c r="G35" s="190"/>
      <c r="H35" s="54" t="s">
        <v>18</v>
      </c>
      <c r="I35" s="94" t="s">
        <v>48</v>
      </c>
      <c r="J35" s="190"/>
      <c r="K35" s="54" t="s">
        <v>18</v>
      </c>
      <c r="L35" s="94" t="s">
        <v>48</v>
      </c>
      <c r="M35" s="190"/>
      <c r="N35" s="54" t="s">
        <v>18</v>
      </c>
    </row>
    <row r="36" spans="1:15" ht="13.5" thickBot="1">
      <c r="A36" s="87" t="s">
        <v>11</v>
      </c>
      <c r="B36" s="98"/>
      <c r="C36" s="37"/>
      <c r="D36" s="42">
        <f>C36/744</f>
        <v>0</v>
      </c>
      <c r="E36" s="69"/>
      <c r="F36" s="98"/>
      <c r="G36" s="42">
        <f>F36/744</f>
        <v>0</v>
      </c>
      <c r="H36" s="69">
        <f>B36-G36</f>
        <v>0</v>
      </c>
      <c r="I36" s="98"/>
      <c r="J36" s="42">
        <f>I36/720</f>
        <v>0</v>
      </c>
      <c r="K36" s="69"/>
      <c r="L36" s="37">
        <f>C36+F36+I36</f>
        <v>0</v>
      </c>
      <c r="M36" s="42">
        <f>L36/2208</f>
        <v>0</v>
      </c>
      <c r="N36" s="69">
        <v>0</v>
      </c>
      <c r="O36" t="s">
        <v>80</v>
      </c>
    </row>
    <row r="37" spans="1:14" ht="13.5" thickBot="1">
      <c r="A37" s="88" t="s">
        <v>12</v>
      </c>
      <c r="B37" s="99">
        <v>2000</v>
      </c>
      <c r="C37" s="38"/>
      <c r="D37" s="42">
        <v>402</v>
      </c>
      <c r="E37" s="69">
        <f>B37-D37</f>
        <v>1598</v>
      </c>
      <c r="F37" s="99"/>
      <c r="G37" s="42">
        <v>459</v>
      </c>
      <c r="H37" s="69">
        <f aca="true" t="shared" si="8" ref="H37:H43">B37-G37</f>
        <v>1541</v>
      </c>
      <c r="I37" s="98"/>
      <c r="J37" s="42">
        <v>425</v>
      </c>
      <c r="K37" s="69">
        <f aca="true" t="shared" si="9" ref="K37:K43">B37-J37</f>
        <v>1575</v>
      </c>
      <c r="L37" s="37">
        <f aca="true" t="shared" si="10" ref="L37:L43">C37+F37+I37</f>
        <v>0</v>
      </c>
      <c r="M37" s="42">
        <f>(D37+G37+J37)/3</f>
        <v>428.6666666666667</v>
      </c>
      <c r="N37" s="69">
        <f>2000-M37</f>
        <v>1571.3333333333333</v>
      </c>
    </row>
    <row r="38" spans="1:14" ht="13.5" thickBot="1">
      <c r="A38" s="122" t="s">
        <v>16</v>
      </c>
      <c r="B38" s="109">
        <v>2400</v>
      </c>
      <c r="C38" s="110"/>
      <c r="D38" s="84">
        <v>622</v>
      </c>
      <c r="E38" s="85">
        <f>B38-D38</f>
        <v>1778</v>
      </c>
      <c r="F38" s="109"/>
      <c r="G38" s="84">
        <v>506</v>
      </c>
      <c r="H38" s="85">
        <f t="shared" si="8"/>
        <v>1894</v>
      </c>
      <c r="I38" s="109"/>
      <c r="J38" s="84">
        <v>464</v>
      </c>
      <c r="K38" s="85">
        <f t="shared" si="9"/>
        <v>1936</v>
      </c>
      <c r="L38" s="95">
        <f t="shared" si="10"/>
        <v>0</v>
      </c>
      <c r="M38" s="42">
        <f>(D38+G38+J38)/3</f>
        <v>530.6666666666666</v>
      </c>
      <c r="N38" s="85">
        <f>2400-M38</f>
        <v>1869.3333333333335</v>
      </c>
    </row>
    <row r="39" spans="1:14" ht="13.5" thickBot="1">
      <c r="A39" s="129" t="s">
        <v>74</v>
      </c>
      <c r="B39" s="128">
        <v>940</v>
      </c>
      <c r="C39" s="110"/>
      <c r="D39" s="135">
        <v>303</v>
      </c>
      <c r="E39" s="136">
        <f>B39-D39</f>
        <v>637</v>
      </c>
      <c r="F39" s="109"/>
      <c r="G39" s="84">
        <v>280</v>
      </c>
      <c r="H39" s="85">
        <f>B39-G39</f>
        <v>660</v>
      </c>
      <c r="I39" s="109"/>
      <c r="J39" s="84">
        <v>299</v>
      </c>
      <c r="K39" s="85">
        <f>B39-J39</f>
        <v>641</v>
      </c>
      <c r="L39" s="95">
        <f>C39+F39+I39</f>
        <v>0</v>
      </c>
      <c r="M39" s="42">
        <f>(D39+G39+J39)/3</f>
        <v>294</v>
      </c>
      <c r="N39" s="85">
        <f>940-M39</f>
        <v>646</v>
      </c>
    </row>
    <row r="40" spans="1:14" ht="13.5" thickBot="1">
      <c r="A40" s="124" t="s">
        <v>17</v>
      </c>
      <c r="B40" s="86">
        <f>SUM(B36:B39)</f>
        <v>5340</v>
      </c>
      <c r="C40" s="111">
        <f>SUM(C36:C38)</f>
        <v>0</v>
      </c>
      <c r="D40" s="112">
        <f>SUM(D36:D38)</f>
        <v>1024</v>
      </c>
      <c r="E40" s="132">
        <f>SUM(E36:E38)</f>
        <v>3376</v>
      </c>
      <c r="F40" s="86">
        <f>SUM(F36:F38)</f>
        <v>0</v>
      </c>
      <c r="G40" s="112">
        <f>SUM(G36:G39)</f>
        <v>1245</v>
      </c>
      <c r="H40" s="133">
        <f t="shared" si="8"/>
        <v>4095</v>
      </c>
      <c r="I40" s="86">
        <f>SUM(I36:I38)</f>
        <v>0</v>
      </c>
      <c r="J40" s="112">
        <f>SUM(J36:J39)</f>
        <v>1188</v>
      </c>
      <c r="K40" s="133">
        <f t="shared" si="9"/>
        <v>4152</v>
      </c>
      <c r="L40" s="111">
        <f t="shared" si="10"/>
        <v>0</v>
      </c>
      <c r="M40" s="112">
        <f>SUM(M36:M39)</f>
        <v>1253.3333333333333</v>
      </c>
      <c r="N40" s="132">
        <v>3874</v>
      </c>
    </row>
    <row r="41" spans="1:14" ht="13.5" thickBot="1">
      <c r="A41" s="92" t="s">
        <v>53</v>
      </c>
      <c r="B41" s="103">
        <v>6530</v>
      </c>
      <c r="C41" s="97"/>
      <c r="D41" s="125">
        <f>D44-D43-D40</f>
        <v>2853</v>
      </c>
      <c r="E41" s="114">
        <f>B41-D41</f>
        <v>3677</v>
      </c>
      <c r="F41" s="103"/>
      <c r="G41" s="125">
        <f>G44-G43-G40</f>
        <v>-1245</v>
      </c>
      <c r="H41" s="114">
        <f t="shared" si="8"/>
        <v>7775</v>
      </c>
      <c r="I41" s="103"/>
      <c r="J41" s="125">
        <f>J44-J43-J40</f>
        <v>-1188</v>
      </c>
      <c r="K41" s="114">
        <f t="shared" si="9"/>
        <v>7718</v>
      </c>
      <c r="L41" s="111">
        <f>C41+F41+I41</f>
        <v>0</v>
      </c>
      <c r="M41" s="112">
        <f>(D41+G41+J41)/3</f>
        <v>140</v>
      </c>
      <c r="N41" s="85">
        <f>B41-M41</f>
        <v>6390</v>
      </c>
    </row>
    <row r="42" spans="1:14" ht="13.5" thickBot="1">
      <c r="A42" s="92" t="s">
        <v>69</v>
      </c>
      <c r="B42" s="103">
        <v>16858</v>
      </c>
      <c r="C42" s="115">
        <f>C40+C41</f>
        <v>0</v>
      </c>
      <c r="D42" s="116">
        <f>D40+D41</f>
        <v>3877</v>
      </c>
      <c r="E42" s="113">
        <f>SUM(E40:E41)</f>
        <v>7053</v>
      </c>
      <c r="F42" s="103">
        <f>SUM(F40:F41)</f>
        <v>0</v>
      </c>
      <c r="G42" s="116">
        <f>G40+G41</f>
        <v>0</v>
      </c>
      <c r="H42" s="121">
        <f>SUM(H40:H41)</f>
        <v>11870</v>
      </c>
      <c r="I42" s="103">
        <f>SUM(I40:I41)</f>
        <v>0</v>
      </c>
      <c r="J42" s="116">
        <f>J40+J41</f>
        <v>0</v>
      </c>
      <c r="K42" s="114">
        <f>SUM(K40:K41)</f>
        <v>11870</v>
      </c>
      <c r="L42" s="111">
        <f>C42+F42+I42</f>
        <v>0</v>
      </c>
      <c r="M42" s="112">
        <f>(D42+G42+J42)/3</f>
        <v>1292.3333333333333</v>
      </c>
      <c r="N42" s="121">
        <f>SUM(N38:N40)</f>
        <v>6389.333333333334</v>
      </c>
    </row>
    <row r="43" spans="1:14" ht="13.5" thickBot="1">
      <c r="A43" s="126" t="s">
        <v>52</v>
      </c>
      <c r="B43" s="103">
        <v>7140</v>
      </c>
      <c r="C43" s="97"/>
      <c r="D43" s="112">
        <v>3403</v>
      </c>
      <c r="E43" s="114">
        <f>B43-D43</f>
        <v>3737</v>
      </c>
      <c r="F43" s="103"/>
      <c r="G43" s="112">
        <f>F43/744</f>
        <v>0</v>
      </c>
      <c r="H43" s="114">
        <f t="shared" si="8"/>
        <v>7140</v>
      </c>
      <c r="I43" s="97"/>
      <c r="J43" s="112">
        <f>I43/720</f>
        <v>0</v>
      </c>
      <c r="K43" s="114">
        <f t="shared" si="9"/>
        <v>7140</v>
      </c>
      <c r="L43" s="111">
        <f t="shared" si="10"/>
        <v>0</v>
      </c>
      <c r="M43" s="42">
        <f>(D43+G43+J43)/3</f>
        <v>1134.3333333333333</v>
      </c>
      <c r="N43" s="114">
        <f>B43-M43</f>
        <v>6005.666666666667</v>
      </c>
    </row>
    <row r="44" spans="1:14" ht="13.5" thickBot="1">
      <c r="A44" s="123" t="s">
        <v>70</v>
      </c>
      <c r="B44" s="117">
        <v>20100</v>
      </c>
      <c r="C44" s="118"/>
      <c r="D44" s="55">
        <v>7280</v>
      </c>
      <c r="E44" s="119">
        <f>B44-D44</f>
        <v>12820</v>
      </c>
      <c r="F44" s="117"/>
      <c r="G44" s="55">
        <f>F44/744</f>
        <v>0</v>
      </c>
      <c r="H44" s="119">
        <f>B44-G44</f>
        <v>20100</v>
      </c>
      <c r="I44" s="118"/>
      <c r="J44" s="55">
        <f>I44/720</f>
        <v>0</v>
      </c>
      <c r="K44" s="119">
        <f>B44-J44</f>
        <v>20100</v>
      </c>
      <c r="L44" s="120">
        <f>C44+F44+I44</f>
        <v>0</v>
      </c>
      <c r="M44" s="42">
        <f>(D44+G44+J44)/3</f>
        <v>2426.6666666666665</v>
      </c>
      <c r="N44" s="119">
        <f>20100-M44</f>
        <v>17673.333333333332</v>
      </c>
    </row>
    <row r="45" ht="13.5" thickBot="1"/>
    <row r="46" spans="1:14" ht="12.75">
      <c r="A46" s="192" t="s">
        <v>0</v>
      </c>
      <c r="B46" s="195" t="s">
        <v>1</v>
      </c>
      <c r="C46" s="51" t="s">
        <v>73</v>
      </c>
      <c r="D46" s="51"/>
      <c r="E46" s="52"/>
      <c r="F46" s="51" t="s">
        <v>73</v>
      </c>
      <c r="G46" s="51"/>
      <c r="H46" s="52"/>
      <c r="I46" s="51" t="s">
        <v>73</v>
      </c>
      <c r="J46" s="51"/>
      <c r="K46" s="52"/>
      <c r="L46" s="64" t="s">
        <v>73</v>
      </c>
      <c r="M46" s="51"/>
      <c r="N46" s="105"/>
    </row>
    <row r="47" spans="1:14" ht="13.5" thickBot="1">
      <c r="A47" s="193"/>
      <c r="B47" s="196"/>
      <c r="C47" s="40" t="s">
        <v>67</v>
      </c>
      <c r="D47" s="40"/>
      <c r="E47" s="66"/>
      <c r="F47" s="40" t="s">
        <v>68</v>
      </c>
      <c r="G47" s="40"/>
      <c r="H47" s="66"/>
      <c r="I47" s="40" t="s">
        <v>49</v>
      </c>
      <c r="J47" s="40"/>
      <c r="K47" s="66"/>
      <c r="L47" s="106" t="s">
        <v>4</v>
      </c>
      <c r="M47" s="107"/>
      <c r="N47" s="108"/>
    </row>
    <row r="48" spans="1:14" ht="12.75">
      <c r="A48" s="193"/>
      <c r="B48" s="197" t="s">
        <v>66</v>
      </c>
      <c r="C48" s="93" t="s">
        <v>47</v>
      </c>
      <c r="D48" s="191" t="s">
        <v>54</v>
      </c>
      <c r="E48" s="53" t="s">
        <v>8</v>
      </c>
      <c r="F48" s="93" t="s">
        <v>47</v>
      </c>
      <c r="G48" s="191" t="s">
        <v>54</v>
      </c>
      <c r="H48" s="53" t="s">
        <v>8</v>
      </c>
      <c r="I48" s="93" t="s">
        <v>47</v>
      </c>
      <c r="J48" s="191" t="s">
        <v>54</v>
      </c>
      <c r="K48" s="53" t="s">
        <v>8</v>
      </c>
      <c r="L48" s="94" t="s">
        <v>47</v>
      </c>
      <c r="M48" s="189" t="s">
        <v>54</v>
      </c>
      <c r="N48" s="104" t="s">
        <v>8</v>
      </c>
    </row>
    <row r="49" spans="1:14" ht="13.5" thickBot="1">
      <c r="A49" s="194"/>
      <c r="B49" s="198"/>
      <c r="C49" s="94" t="s">
        <v>48</v>
      </c>
      <c r="D49" s="190"/>
      <c r="E49" s="54" t="s">
        <v>18</v>
      </c>
      <c r="F49" s="94" t="s">
        <v>48</v>
      </c>
      <c r="G49" s="190"/>
      <c r="H49" s="54" t="s">
        <v>18</v>
      </c>
      <c r="I49" s="94" t="s">
        <v>48</v>
      </c>
      <c r="J49" s="190"/>
      <c r="K49" s="54" t="s">
        <v>18</v>
      </c>
      <c r="L49" s="94" t="s">
        <v>48</v>
      </c>
      <c r="M49" s="190"/>
      <c r="N49" s="54" t="s">
        <v>18</v>
      </c>
    </row>
    <row r="50" spans="1:15" ht="13.5" thickBot="1">
      <c r="A50" s="87" t="s">
        <v>11</v>
      </c>
      <c r="B50" s="98"/>
      <c r="C50" s="37"/>
      <c r="D50" s="42">
        <f>C50/744</f>
        <v>0</v>
      </c>
      <c r="E50" s="69"/>
      <c r="F50" s="98"/>
      <c r="G50" s="42">
        <f>F50/720</f>
        <v>0</v>
      </c>
      <c r="H50" s="69"/>
      <c r="I50" s="98"/>
      <c r="J50" s="42">
        <f>I50/744</f>
        <v>0</v>
      </c>
      <c r="K50" s="69">
        <f>B50-J50</f>
        <v>0</v>
      </c>
      <c r="L50" s="37">
        <f aca="true" t="shared" si="11" ref="L50:L58">C50+F50+I50</f>
        <v>0</v>
      </c>
      <c r="M50" s="42">
        <f>L50/2208</f>
        <v>0</v>
      </c>
      <c r="N50" s="69">
        <f>B50-M50</f>
        <v>0</v>
      </c>
      <c r="O50" s="144">
        <f>(N25+N40+N54)/3</f>
        <v>3609.6666666666665</v>
      </c>
    </row>
    <row r="51" spans="1:14" ht="13.5" thickBot="1">
      <c r="A51" s="88" t="s">
        <v>71</v>
      </c>
      <c r="B51" s="99">
        <v>2000</v>
      </c>
      <c r="C51" s="38"/>
      <c r="D51" s="42">
        <v>580</v>
      </c>
      <c r="E51" s="69">
        <f>B51-D51</f>
        <v>1420</v>
      </c>
      <c r="F51" s="99"/>
      <c r="G51" s="42">
        <v>683</v>
      </c>
      <c r="H51" s="69">
        <f>B51-G51</f>
        <v>1317</v>
      </c>
      <c r="I51" s="99"/>
      <c r="J51" s="42">
        <v>855</v>
      </c>
      <c r="K51" s="69">
        <f aca="true" t="shared" si="12" ref="K51:K57">B51-J51</f>
        <v>1145</v>
      </c>
      <c r="L51" s="37">
        <f t="shared" si="11"/>
        <v>0</v>
      </c>
      <c r="M51" s="42">
        <f>(D51+G51+J51)/3</f>
        <v>706</v>
      </c>
      <c r="N51" s="69">
        <f aca="true" t="shared" si="13" ref="N51:N57">B51-M51</f>
        <v>1294</v>
      </c>
    </row>
    <row r="52" spans="1:14" ht="13.5" thickBot="1">
      <c r="A52" s="122" t="s">
        <v>72</v>
      </c>
      <c r="B52" s="109">
        <v>2400</v>
      </c>
      <c r="C52" s="110"/>
      <c r="D52" s="84">
        <v>500</v>
      </c>
      <c r="E52" s="85">
        <f>B52-D52</f>
        <v>1900</v>
      </c>
      <c r="F52" s="109"/>
      <c r="G52" s="84">
        <v>551</v>
      </c>
      <c r="H52" s="85">
        <f>B52-G52</f>
        <v>1849</v>
      </c>
      <c r="I52" s="109"/>
      <c r="J52" s="84">
        <v>387</v>
      </c>
      <c r="K52" s="85">
        <f t="shared" si="12"/>
        <v>2013</v>
      </c>
      <c r="L52" s="95">
        <f t="shared" si="11"/>
        <v>0</v>
      </c>
      <c r="M52" s="42">
        <f>(D52+G52+J52)/3</f>
        <v>479.3333333333333</v>
      </c>
      <c r="N52" s="85">
        <f t="shared" si="13"/>
        <v>1920.6666666666667</v>
      </c>
    </row>
    <row r="53" spans="1:14" ht="13.5" thickBot="1">
      <c r="A53" s="129" t="s">
        <v>74</v>
      </c>
      <c r="B53" s="128">
        <v>940</v>
      </c>
      <c r="C53" s="110"/>
      <c r="D53" s="84">
        <v>330</v>
      </c>
      <c r="E53" s="85">
        <f>B53-D53</f>
        <v>610</v>
      </c>
      <c r="F53" s="109"/>
      <c r="G53" s="84">
        <v>378</v>
      </c>
      <c r="H53" s="85">
        <f>B53-G53</f>
        <v>562</v>
      </c>
      <c r="I53" s="109"/>
      <c r="J53" s="84">
        <v>464</v>
      </c>
      <c r="K53" s="85">
        <f t="shared" si="12"/>
        <v>476</v>
      </c>
      <c r="L53" s="95">
        <f t="shared" si="11"/>
        <v>0</v>
      </c>
      <c r="M53" s="42">
        <f>(D53+G53+J53)/3</f>
        <v>390.6666666666667</v>
      </c>
      <c r="N53" s="119">
        <f t="shared" si="13"/>
        <v>549.3333333333333</v>
      </c>
    </row>
    <row r="54" spans="1:14" ht="13.5" thickBot="1">
      <c r="A54" s="124" t="s">
        <v>17</v>
      </c>
      <c r="B54" s="86">
        <f>SUM(B50:B53)</f>
        <v>5340</v>
      </c>
      <c r="C54" s="111">
        <f>SUM(C50:C52)</f>
        <v>0</v>
      </c>
      <c r="D54" s="112">
        <f>SUM(D50:D53)</f>
        <v>1410</v>
      </c>
      <c r="E54" s="113">
        <f>SUM(E50:E53)</f>
        <v>3930</v>
      </c>
      <c r="F54" s="86">
        <f>SUM(F50:F52)</f>
        <v>0</v>
      </c>
      <c r="G54" s="113">
        <f>SUM(G50:G53)</f>
        <v>1612</v>
      </c>
      <c r="H54" s="113">
        <f>SUM(H50:H53)</f>
        <v>3728</v>
      </c>
      <c r="I54" s="113">
        <f>SUM(I50:I53)</f>
        <v>0</v>
      </c>
      <c r="J54" s="113">
        <f>SUM(J50:J53)</f>
        <v>1706</v>
      </c>
      <c r="K54" s="113">
        <f>SUM(K50:K53)</f>
        <v>3634</v>
      </c>
      <c r="L54" s="111">
        <f t="shared" si="11"/>
        <v>0</v>
      </c>
      <c r="M54" s="112">
        <f>SUM(M50:M53)</f>
        <v>1576</v>
      </c>
      <c r="N54" s="137">
        <f>B54-M54</f>
        <v>3764</v>
      </c>
    </row>
    <row r="55" spans="1:14" ht="13.5" thickBot="1">
      <c r="A55" s="92" t="s">
        <v>53</v>
      </c>
      <c r="B55" s="103">
        <v>8560</v>
      </c>
      <c r="C55" s="97"/>
      <c r="D55" s="125">
        <f>D58-D57-D54</f>
        <v>5477</v>
      </c>
      <c r="E55" s="114">
        <f>B55-D55</f>
        <v>3083</v>
      </c>
      <c r="F55" s="103"/>
      <c r="G55" s="125">
        <f>G58-G57-G54</f>
        <v>-1612</v>
      </c>
      <c r="H55" s="114">
        <f>B55-G55</f>
        <v>10172</v>
      </c>
      <c r="I55" s="103"/>
      <c r="J55" s="125">
        <f>J58-J57-J54</f>
        <v>-1706</v>
      </c>
      <c r="K55" s="114">
        <f t="shared" si="12"/>
        <v>10266</v>
      </c>
      <c r="L55" s="111">
        <f t="shared" si="11"/>
        <v>0</v>
      </c>
      <c r="M55" s="112">
        <f>L55/2208</f>
        <v>0</v>
      </c>
      <c r="N55" s="114">
        <f t="shared" si="13"/>
        <v>8560</v>
      </c>
    </row>
    <row r="56" spans="1:14" ht="13.5" thickBot="1">
      <c r="A56" s="92" t="s">
        <v>65</v>
      </c>
      <c r="B56" s="103">
        <v>16858</v>
      </c>
      <c r="C56" s="115">
        <f>SUM(C54:C55)</f>
        <v>0</v>
      </c>
      <c r="D56" s="116">
        <f>D54+D55</f>
        <v>6887</v>
      </c>
      <c r="E56" s="116">
        <f>E54+E55</f>
        <v>7013</v>
      </c>
      <c r="F56" s="103">
        <f>SUM(F54:F55)</f>
        <v>0</v>
      </c>
      <c r="G56" s="116">
        <f>G54+G55</f>
        <v>0</v>
      </c>
      <c r="H56" s="127">
        <f>SUM(H54:H55)</f>
        <v>13900</v>
      </c>
      <c r="I56" s="103">
        <f>I54+I55</f>
        <v>0</v>
      </c>
      <c r="J56" s="116">
        <f>J54+J55</f>
        <v>0</v>
      </c>
      <c r="K56" s="114">
        <f t="shared" si="12"/>
        <v>16858</v>
      </c>
      <c r="L56" s="111">
        <f t="shared" si="11"/>
        <v>0</v>
      </c>
      <c r="M56" s="112">
        <f>L56/2208</f>
        <v>0</v>
      </c>
      <c r="N56" s="114">
        <f t="shared" si="13"/>
        <v>16858</v>
      </c>
    </row>
    <row r="57" spans="1:14" ht="13.5" thickBot="1">
      <c r="A57" s="126" t="s">
        <v>52</v>
      </c>
      <c r="B57" s="103">
        <v>7140</v>
      </c>
      <c r="C57" s="97"/>
      <c r="D57" s="167">
        <v>2652</v>
      </c>
      <c r="E57" s="114">
        <f>B57-D57</f>
        <v>4488</v>
      </c>
      <c r="F57" s="103"/>
      <c r="G57" s="112"/>
      <c r="H57" s="114">
        <f>B57-G57</f>
        <v>7140</v>
      </c>
      <c r="I57" s="103"/>
      <c r="J57" s="112"/>
      <c r="K57" s="114">
        <f t="shared" si="12"/>
        <v>7140</v>
      </c>
      <c r="L57" s="111">
        <f t="shared" si="11"/>
        <v>0</v>
      </c>
      <c r="M57" s="112">
        <f>L57/2208</f>
        <v>0</v>
      </c>
      <c r="N57" s="114">
        <f t="shared" si="13"/>
        <v>7140</v>
      </c>
    </row>
    <row r="58" spans="1:14" ht="13.5" thickBot="1">
      <c r="A58" s="123" t="s">
        <v>70</v>
      </c>
      <c r="B58" s="117">
        <v>20100</v>
      </c>
      <c r="C58" s="118"/>
      <c r="D58" s="55">
        <v>9539</v>
      </c>
      <c r="E58" s="119">
        <f>B58-D58</f>
        <v>10561</v>
      </c>
      <c r="F58" s="117"/>
      <c r="G58" s="55"/>
      <c r="H58" s="119">
        <f>B58-G58</f>
        <v>20100</v>
      </c>
      <c r="I58" s="117">
        <f>I56+I57</f>
        <v>0</v>
      </c>
      <c r="J58" s="55"/>
      <c r="K58" s="119">
        <f>B58-J58</f>
        <v>20100</v>
      </c>
      <c r="L58" s="120">
        <f t="shared" si="11"/>
        <v>0</v>
      </c>
      <c r="M58" s="55">
        <f>L58/2208</f>
        <v>0</v>
      </c>
      <c r="N58" s="119">
        <f>B58-M58</f>
        <v>20100</v>
      </c>
    </row>
    <row r="61" spans="1:2" ht="13.5" thickBot="1">
      <c r="A61" t="s">
        <v>75</v>
      </c>
      <c r="B61" t="s">
        <v>76</v>
      </c>
    </row>
    <row r="62" spans="2:3" ht="12.75">
      <c r="B62" s="130" t="s">
        <v>71</v>
      </c>
      <c r="C62" t="s">
        <v>77</v>
      </c>
    </row>
    <row r="63" ht="12.75">
      <c r="B63" s="131" t="s">
        <v>72</v>
      </c>
    </row>
    <row r="64" ht="13.5" thickBot="1">
      <c r="B64" s="33" t="s">
        <v>74</v>
      </c>
    </row>
    <row r="66" ht="12.75">
      <c r="B66" t="s">
        <v>78</v>
      </c>
    </row>
    <row r="67" ht="12.75">
      <c r="B67" t="s">
        <v>79</v>
      </c>
    </row>
  </sheetData>
  <sheetProtection/>
  <mergeCells count="28">
    <mergeCell ref="M20:M21"/>
    <mergeCell ref="M48:M49"/>
    <mergeCell ref="A46:A49"/>
    <mergeCell ref="B46:B47"/>
    <mergeCell ref="B48:B49"/>
    <mergeCell ref="D48:D49"/>
    <mergeCell ref="G48:G49"/>
    <mergeCell ref="J48:J49"/>
    <mergeCell ref="D34:D35"/>
    <mergeCell ref="M34:M35"/>
    <mergeCell ref="M6:M7"/>
    <mergeCell ref="J20:J21"/>
    <mergeCell ref="A4:A7"/>
    <mergeCell ref="A32:A35"/>
    <mergeCell ref="B32:B33"/>
    <mergeCell ref="B34:B35"/>
    <mergeCell ref="A18:A21"/>
    <mergeCell ref="B4:B5"/>
    <mergeCell ref="B6:B7"/>
    <mergeCell ref="D20:D21"/>
    <mergeCell ref="G34:G35"/>
    <mergeCell ref="J34:J35"/>
    <mergeCell ref="B20:B21"/>
    <mergeCell ref="G20:G21"/>
    <mergeCell ref="D6:D7"/>
    <mergeCell ref="G6:G7"/>
    <mergeCell ref="J6:J7"/>
    <mergeCell ref="B18:B19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67"/>
  <sheetViews>
    <sheetView zoomScalePageLayoutView="0" workbookViewId="0" topLeftCell="A28">
      <selection activeCell="E15" sqref="E15"/>
    </sheetView>
  </sheetViews>
  <sheetFormatPr defaultColWidth="9.00390625" defaultRowHeight="12.75"/>
  <cols>
    <col min="1" max="1" width="27.375" style="0" customWidth="1"/>
    <col min="2" max="2" width="14.375" style="0" customWidth="1"/>
    <col min="5" max="5" width="12.125" style="0" customWidth="1"/>
  </cols>
  <sheetData>
    <row r="3" ht="13.5" thickBot="1"/>
    <row r="4" spans="1:14" ht="12.75">
      <c r="A4" s="192" t="s">
        <v>0</v>
      </c>
      <c r="B4" s="195" t="s">
        <v>1</v>
      </c>
      <c r="C4" s="51" t="s">
        <v>81</v>
      </c>
      <c r="D4" s="51"/>
      <c r="E4" s="52"/>
      <c r="F4" s="51" t="s">
        <v>81</v>
      </c>
      <c r="G4" s="51"/>
      <c r="H4" s="52"/>
      <c r="I4" s="51" t="s">
        <v>81</v>
      </c>
      <c r="J4" s="51"/>
      <c r="K4" s="52"/>
      <c r="L4" s="51" t="s">
        <v>81</v>
      </c>
      <c r="M4" s="51"/>
      <c r="N4" s="52"/>
    </row>
    <row r="5" spans="1:14" ht="12.75">
      <c r="A5" s="193"/>
      <c r="B5" s="196"/>
      <c r="C5" s="40" t="s">
        <v>51</v>
      </c>
      <c r="D5" s="40"/>
      <c r="E5" s="66"/>
      <c r="F5" s="40" t="s">
        <v>56</v>
      </c>
      <c r="G5" s="40"/>
      <c r="H5" s="66"/>
      <c r="I5" s="40" t="s">
        <v>57</v>
      </c>
      <c r="J5" s="40"/>
      <c r="K5" s="66"/>
      <c r="L5" s="40" t="s">
        <v>42</v>
      </c>
      <c r="M5" s="40"/>
      <c r="N5" s="66"/>
    </row>
    <row r="6" spans="1:14" ht="12.75" customHeight="1">
      <c r="A6" s="193"/>
      <c r="B6" s="197" t="s">
        <v>19</v>
      </c>
      <c r="C6" s="93" t="s">
        <v>47</v>
      </c>
      <c r="D6" s="191" t="s">
        <v>82</v>
      </c>
      <c r="E6" s="53" t="s">
        <v>8</v>
      </c>
      <c r="F6" s="93" t="s">
        <v>47</v>
      </c>
      <c r="G6" s="191" t="s">
        <v>82</v>
      </c>
      <c r="H6" s="53" t="s">
        <v>8</v>
      </c>
      <c r="I6" s="93" t="s">
        <v>47</v>
      </c>
      <c r="J6" s="191" t="s">
        <v>82</v>
      </c>
      <c r="K6" s="53" t="s">
        <v>8</v>
      </c>
      <c r="L6" s="93" t="s">
        <v>47</v>
      </c>
      <c r="M6" s="191" t="s">
        <v>82</v>
      </c>
      <c r="N6" s="53" t="s">
        <v>8</v>
      </c>
    </row>
    <row r="7" spans="1:14" ht="13.5" thickBot="1">
      <c r="A7" s="194"/>
      <c r="B7" s="198"/>
      <c r="C7" s="94" t="s">
        <v>48</v>
      </c>
      <c r="D7" s="190"/>
      <c r="E7" s="54" t="s">
        <v>18</v>
      </c>
      <c r="F7" s="94" t="s">
        <v>48</v>
      </c>
      <c r="G7" s="190"/>
      <c r="H7" s="54" t="s">
        <v>18</v>
      </c>
      <c r="I7" s="94" t="s">
        <v>48</v>
      </c>
      <c r="J7" s="190"/>
      <c r="K7" s="54" t="s">
        <v>18</v>
      </c>
      <c r="L7" s="94" t="s">
        <v>48</v>
      </c>
      <c r="M7" s="190"/>
      <c r="N7" s="54" t="s">
        <v>18</v>
      </c>
    </row>
    <row r="8" spans="1:14" ht="13.5" thickBot="1">
      <c r="A8" s="129" t="s">
        <v>74</v>
      </c>
      <c r="B8" s="98">
        <v>940</v>
      </c>
      <c r="C8" s="37"/>
      <c r="D8" s="42">
        <v>489</v>
      </c>
      <c r="E8" s="69">
        <f>B8-D8</f>
        <v>451</v>
      </c>
      <c r="F8" s="98"/>
      <c r="G8" s="42">
        <v>567</v>
      </c>
      <c r="H8" s="69">
        <f aca="true" t="shared" si="0" ref="H8:H15">B8-G8</f>
        <v>373</v>
      </c>
      <c r="I8" s="98"/>
      <c r="J8" s="42">
        <v>662</v>
      </c>
      <c r="K8" s="69">
        <f>B8-J8</f>
        <v>278</v>
      </c>
      <c r="L8" s="37">
        <f aca="true" t="shared" si="1" ref="L8:L15">C8+F8+I8</f>
        <v>0</v>
      </c>
      <c r="M8" s="42">
        <f>(D8+G8+J8)/3</f>
        <v>572.6666666666666</v>
      </c>
      <c r="N8" s="69">
        <f aca="true" t="shared" si="2" ref="N8:N15">B8-M8</f>
        <v>367.33333333333337</v>
      </c>
    </row>
    <row r="9" spans="1:14" ht="12.75" customHeight="1" thickBot="1">
      <c r="A9" s="88" t="s">
        <v>71</v>
      </c>
      <c r="B9" s="99">
        <v>2000</v>
      </c>
      <c r="C9" s="38"/>
      <c r="D9" s="42">
        <v>845</v>
      </c>
      <c r="E9" s="69">
        <f>B9-D9</f>
        <v>1155</v>
      </c>
      <c r="F9" s="99"/>
      <c r="G9" s="42">
        <v>691</v>
      </c>
      <c r="H9" s="69">
        <f t="shared" si="0"/>
        <v>1309</v>
      </c>
      <c r="I9" s="99"/>
      <c r="J9" s="42">
        <v>596</v>
      </c>
      <c r="K9" s="69">
        <f aca="true" t="shared" si="3" ref="K9:K14">B9-J9</f>
        <v>1404</v>
      </c>
      <c r="L9" s="37">
        <f t="shared" si="1"/>
        <v>0</v>
      </c>
      <c r="M9" s="42">
        <f>(D9+G9+J9)/3</f>
        <v>710.6666666666666</v>
      </c>
      <c r="N9" s="69">
        <f t="shared" si="2"/>
        <v>1289.3333333333335</v>
      </c>
    </row>
    <row r="10" spans="1:14" ht="13.5" thickBot="1">
      <c r="A10" s="122" t="s">
        <v>72</v>
      </c>
      <c r="B10" s="109">
        <v>2400</v>
      </c>
      <c r="C10" s="110"/>
      <c r="D10" s="84">
        <v>589</v>
      </c>
      <c r="E10" s="85">
        <f>B10-D10</f>
        <v>1811</v>
      </c>
      <c r="F10" s="109"/>
      <c r="G10" s="84">
        <v>624</v>
      </c>
      <c r="H10" s="85">
        <f t="shared" si="0"/>
        <v>1776</v>
      </c>
      <c r="I10" s="109"/>
      <c r="J10" s="84">
        <v>546</v>
      </c>
      <c r="K10" s="85">
        <f t="shared" si="3"/>
        <v>1854</v>
      </c>
      <c r="L10" s="95">
        <f t="shared" si="1"/>
        <v>0</v>
      </c>
      <c r="M10" s="42">
        <f>(D10+G10+J10)/3</f>
        <v>586.3333333333334</v>
      </c>
      <c r="N10" s="85">
        <f t="shared" si="2"/>
        <v>1813.6666666666665</v>
      </c>
    </row>
    <row r="11" spans="1:14" ht="13.5" thickBot="1">
      <c r="A11" s="124" t="s">
        <v>17</v>
      </c>
      <c r="B11" s="86">
        <f aca="true" t="shared" si="4" ref="B11:G11">SUM(B8:B10)</f>
        <v>5340</v>
      </c>
      <c r="C11" s="111">
        <f t="shared" si="4"/>
        <v>0</v>
      </c>
      <c r="D11" s="141">
        <f>SUM(D8:D10)</f>
        <v>1923</v>
      </c>
      <c r="E11" s="145">
        <f>SUM(E8:E10)</f>
        <v>3417</v>
      </c>
      <c r="F11" s="86">
        <f t="shared" si="4"/>
        <v>0</v>
      </c>
      <c r="G11" s="112">
        <f t="shared" si="4"/>
        <v>1882</v>
      </c>
      <c r="H11" s="114">
        <f t="shared" si="0"/>
        <v>3458</v>
      </c>
      <c r="I11" s="86">
        <f>SUM(I8:I10)</f>
        <v>0</v>
      </c>
      <c r="J11" s="112">
        <f>SUM(J8:J10)</f>
        <v>1804</v>
      </c>
      <c r="K11" s="114">
        <f t="shared" si="3"/>
        <v>3536</v>
      </c>
      <c r="L11" s="111">
        <f t="shared" si="1"/>
        <v>0</v>
      </c>
      <c r="M11" s="112">
        <f>SUM(M8:M10)</f>
        <v>1869.6666666666665</v>
      </c>
      <c r="N11" s="134">
        <f>B11-M11</f>
        <v>3470.3333333333335</v>
      </c>
    </row>
    <row r="12" spans="1:14" ht="13.5" thickBot="1">
      <c r="A12" s="92" t="s">
        <v>53</v>
      </c>
      <c r="B12" s="103">
        <v>8560</v>
      </c>
      <c r="C12" s="97"/>
      <c r="D12" s="125"/>
      <c r="E12" s="114">
        <f>B12-D12</f>
        <v>8560</v>
      </c>
      <c r="F12" s="103"/>
      <c r="G12" s="125"/>
      <c r="H12" s="114">
        <f t="shared" si="0"/>
        <v>8560</v>
      </c>
      <c r="I12" s="103"/>
      <c r="J12" s="125"/>
      <c r="K12" s="114">
        <f t="shared" si="3"/>
        <v>8560</v>
      </c>
      <c r="L12" s="111">
        <f t="shared" si="1"/>
        <v>0</v>
      </c>
      <c r="M12" s="141">
        <f>(D12+G12+J12)/3</f>
        <v>0</v>
      </c>
      <c r="N12" s="114">
        <f t="shared" si="2"/>
        <v>8560</v>
      </c>
    </row>
    <row r="13" spans="1:14" ht="13.5" thickBot="1">
      <c r="A13" s="92" t="s">
        <v>65</v>
      </c>
      <c r="B13" s="103">
        <v>16858</v>
      </c>
      <c r="C13" s="115">
        <f>SUM(C11:C12)</f>
        <v>0</v>
      </c>
      <c r="D13" s="116">
        <f>SUM(D11:D12)</f>
        <v>1923</v>
      </c>
      <c r="E13" s="116">
        <f>B13-D13</f>
        <v>14935</v>
      </c>
      <c r="F13" s="103">
        <f>SUM(F11:F12)</f>
        <v>0</v>
      </c>
      <c r="G13" s="116">
        <f>SUM(G11:G12)</f>
        <v>1882</v>
      </c>
      <c r="H13" s="127">
        <f t="shared" si="0"/>
        <v>14976</v>
      </c>
      <c r="I13" s="103">
        <f>I11+I12</f>
        <v>0</v>
      </c>
      <c r="J13" s="116">
        <f>SUM(J11:J12)</f>
        <v>1804</v>
      </c>
      <c r="K13" s="114">
        <f t="shared" si="3"/>
        <v>15054</v>
      </c>
      <c r="L13" s="111">
        <f t="shared" si="1"/>
        <v>0</v>
      </c>
      <c r="M13" s="42">
        <f>(D13+G13+J13)/3</f>
        <v>1869.6666666666667</v>
      </c>
      <c r="N13" s="114">
        <f t="shared" si="2"/>
        <v>14988.333333333334</v>
      </c>
    </row>
    <row r="14" spans="1:14" ht="13.5" thickBot="1">
      <c r="A14" s="126" t="s">
        <v>52</v>
      </c>
      <c r="B14" s="103">
        <v>7140</v>
      </c>
      <c r="C14" s="97"/>
      <c r="D14" s="112"/>
      <c r="E14" s="114">
        <f>B14-D14</f>
        <v>7140</v>
      </c>
      <c r="F14" s="103"/>
      <c r="G14" s="112"/>
      <c r="H14" s="114">
        <f t="shared" si="0"/>
        <v>7140</v>
      </c>
      <c r="I14" s="103"/>
      <c r="J14" s="112"/>
      <c r="K14" s="114">
        <f t="shared" si="3"/>
        <v>7140</v>
      </c>
      <c r="L14" s="111">
        <f t="shared" si="1"/>
        <v>0</v>
      </c>
      <c r="M14" s="42">
        <f>(D14+G14+J14)/3</f>
        <v>0</v>
      </c>
      <c r="N14" s="114">
        <f t="shared" si="2"/>
        <v>7140</v>
      </c>
    </row>
    <row r="15" spans="1:14" ht="13.5" thickBot="1">
      <c r="A15" s="123" t="s">
        <v>70</v>
      </c>
      <c r="B15" s="117">
        <v>20100</v>
      </c>
      <c r="C15" s="118"/>
      <c r="D15" s="55"/>
      <c r="E15" s="119">
        <f>B15-D15</f>
        <v>20100</v>
      </c>
      <c r="F15" s="117"/>
      <c r="G15" s="55"/>
      <c r="H15" s="119">
        <f t="shared" si="0"/>
        <v>20100</v>
      </c>
      <c r="I15" s="117">
        <f>I13+I14</f>
        <v>0</v>
      </c>
      <c r="J15" s="55"/>
      <c r="K15" s="119">
        <f>B15-J15</f>
        <v>20100</v>
      </c>
      <c r="L15" s="120">
        <f t="shared" si="1"/>
        <v>0</v>
      </c>
      <c r="M15" s="140">
        <f>(D15+G15+J15)/3</f>
        <v>0</v>
      </c>
      <c r="N15" s="119">
        <f t="shared" si="2"/>
        <v>20100</v>
      </c>
    </row>
    <row r="16" spans="6:9" ht="12.75">
      <c r="F16" s="16"/>
      <c r="G16" s="16"/>
      <c r="H16" s="16"/>
      <c r="I16" s="16"/>
    </row>
    <row r="17" ht="13.5" thickBot="1"/>
    <row r="18" spans="1:14" ht="12.75">
      <c r="A18" s="192" t="s">
        <v>0</v>
      </c>
      <c r="B18" s="195" t="s">
        <v>1</v>
      </c>
      <c r="C18" s="51" t="s">
        <v>81</v>
      </c>
      <c r="D18" s="51"/>
      <c r="E18" s="52"/>
      <c r="F18" s="51" t="s">
        <v>81</v>
      </c>
      <c r="G18" s="51"/>
      <c r="H18" s="52"/>
      <c r="I18" s="51" t="s">
        <v>81</v>
      </c>
      <c r="J18" s="51"/>
      <c r="K18" s="52"/>
      <c r="L18" s="51" t="s">
        <v>81</v>
      </c>
      <c r="M18" s="51"/>
      <c r="N18" s="105"/>
    </row>
    <row r="19" spans="1:14" ht="13.5" thickBot="1">
      <c r="A19" s="193"/>
      <c r="B19" s="196"/>
      <c r="C19" s="40" t="s">
        <v>58</v>
      </c>
      <c r="D19" s="40"/>
      <c r="E19" s="66"/>
      <c r="F19" s="40" t="s">
        <v>59</v>
      </c>
      <c r="G19" s="40"/>
      <c r="H19" s="66"/>
      <c r="I19" s="40" t="s">
        <v>60</v>
      </c>
      <c r="J19" s="40"/>
      <c r="K19" s="66"/>
      <c r="L19" s="106" t="s">
        <v>43</v>
      </c>
      <c r="M19" s="107"/>
      <c r="N19" s="108"/>
    </row>
    <row r="20" spans="1:14" ht="12.75" customHeight="1">
      <c r="A20" s="193"/>
      <c r="B20" s="197" t="s">
        <v>19</v>
      </c>
      <c r="C20" s="93" t="s">
        <v>47</v>
      </c>
      <c r="D20" s="191" t="s">
        <v>82</v>
      </c>
      <c r="E20" s="53" t="s">
        <v>8</v>
      </c>
      <c r="F20" s="93" t="s">
        <v>47</v>
      </c>
      <c r="G20" s="191" t="s">
        <v>82</v>
      </c>
      <c r="H20" s="53" t="s">
        <v>8</v>
      </c>
      <c r="I20" s="93" t="s">
        <v>47</v>
      </c>
      <c r="J20" s="191" t="s">
        <v>82</v>
      </c>
      <c r="K20" s="53" t="s">
        <v>8</v>
      </c>
      <c r="L20" s="94" t="s">
        <v>47</v>
      </c>
      <c r="M20" s="191" t="s">
        <v>82</v>
      </c>
      <c r="N20" s="104" t="s">
        <v>8</v>
      </c>
    </row>
    <row r="21" spans="1:14" ht="13.5" thickBot="1">
      <c r="A21" s="194"/>
      <c r="B21" s="198"/>
      <c r="C21" s="94" t="s">
        <v>48</v>
      </c>
      <c r="D21" s="190"/>
      <c r="E21" s="54" t="s">
        <v>18</v>
      </c>
      <c r="F21" s="94" t="s">
        <v>48</v>
      </c>
      <c r="G21" s="190"/>
      <c r="H21" s="54" t="s">
        <v>18</v>
      </c>
      <c r="I21" s="94" t="s">
        <v>48</v>
      </c>
      <c r="J21" s="190"/>
      <c r="K21" s="54" t="s">
        <v>18</v>
      </c>
      <c r="L21" s="94" t="s">
        <v>48</v>
      </c>
      <c r="M21" s="190"/>
      <c r="N21" s="54" t="s">
        <v>18</v>
      </c>
    </row>
    <row r="22" spans="1:14" ht="13.5" thickBot="1">
      <c r="A22" s="129" t="s">
        <v>74</v>
      </c>
      <c r="B22" s="98">
        <v>940</v>
      </c>
      <c r="C22" s="37"/>
      <c r="D22" s="42">
        <v>509</v>
      </c>
      <c r="E22" s="69">
        <f>B22-D22</f>
        <v>431</v>
      </c>
      <c r="F22" s="98"/>
      <c r="G22" s="42">
        <v>427</v>
      </c>
      <c r="H22" s="69">
        <f>B22-G22</f>
        <v>513</v>
      </c>
      <c r="I22" s="98"/>
      <c r="J22" s="42">
        <v>272</v>
      </c>
      <c r="K22" s="69">
        <f>B22-J22</f>
        <v>668</v>
      </c>
      <c r="L22" s="37">
        <f aca="true" t="shared" si="5" ref="L22:L29">C22+F22+I22</f>
        <v>0</v>
      </c>
      <c r="M22" s="42">
        <f>(D22+G22+J22)/3</f>
        <v>402.6666666666667</v>
      </c>
      <c r="N22" s="69">
        <f>B22-M22</f>
        <v>537.3333333333333</v>
      </c>
    </row>
    <row r="23" spans="1:14" ht="13.5" thickBot="1">
      <c r="A23" s="88" t="s">
        <v>71</v>
      </c>
      <c r="B23" s="99">
        <v>2000</v>
      </c>
      <c r="C23" s="38"/>
      <c r="D23" s="42">
        <v>617</v>
      </c>
      <c r="E23" s="69">
        <f>B23-D23</f>
        <v>1383</v>
      </c>
      <c r="F23" s="99"/>
      <c r="G23" s="42">
        <v>594</v>
      </c>
      <c r="H23" s="69">
        <f>B23-G23</f>
        <v>1406</v>
      </c>
      <c r="I23" s="99"/>
      <c r="J23" s="42">
        <v>519</v>
      </c>
      <c r="K23" s="69">
        <f aca="true" t="shared" si="6" ref="K23:K28">B23-J23</f>
        <v>1481</v>
      </c>
      <c r="L23" s="37">
        <f t="shared" si="5"/>
        <v>0</v>
      </c>
      <c r="M23" s="42">
        <f>(D23+G23+J23)/3</f>
        <v>576.6666666666666</v>
      </c>
      <c r="N23" s="69">
        <f aca="true" t="shared" si="7" ref="N23:N28">B23-M23</f>
        <v>1423.3333333333335</v>
      </c>
    </row>
    <row r="24" spans="1:14" ht="13.5" thickBot="1">
      <c r="A24" s="122" t="s">
        <v>72</v>
      </c>
      <c r="B24" s="109">
        <v>2400</v>
      </c>
      <c r="C24" s="110"/>
      <c r="D24" s="84">
        <v>587</v>
      </c>
      <c r="E24" s="85">
        <f>B24-D24</f>
        <v>1813</v>
      </c>
      <c r="F24" s="109"/>
      <c r="G24" s="84">
        <v>598</v>
      </c>
      <c r="H24" s="85">
        <f>B24-G24</f>
        <v>1802</v>
      </c>
      <c r="I24" s="109"/>
      <c r="J24" s="84">
        <v>592</v>
      </c>
      <c r="K24" s="85">
        <f t="shared" si="6"/>
        <v>1808</v>
      </c>
      <c r="L24" s="95">
        <f t="shared" si="5"/>
        <v>0</v>
      </c>
      <c r="M24" s="42">
        <f>(D24+G24+J24)/3</f>
        <v>592.3333333333334</v>
      </c>
      <c r="N24" s="85">
        <f>B24-M24</f>
        <v>1807.6666666666665</v>
      </c>
    </row>
    <row r="25" spans="1:14" ht="13.5" thickBot="1">
      <c r="A25" s="124" t="s">
        <v>17</v>
      </c>
      <c r="B25" s="86">
        <f aca="true" t="shared" si="8" ref="B25:G25">SUM(B22:B24)</f>
        <v>5340</v>
      </c>
      <c r="C25" s="111">
        <f t="shared" si="8"/>
        <v>0</v>
      </c>
      <c r="D25" s="141">
        <f t="shared" si="8"/>
        <v>1713</v>
      </c>
      <c r="E25" s="113">
        <f t="shared" si="8"/>
        <v>3627</v>
      </c>
      <c r="F25" s="86">
        <f t="shared" si="8"/>
        <v>0</v>
      </c>
      <c r="G25" s="112">
        <f t="shared" si="8"/>
        <v>1619</v>
      </c>
      <c r="H25" s="114">
        <f>B25-G25</f>
        <v>3721</v>
      </c>
      <c r="I25" s="86">
        <f>SUM(I22:I24)</f>
        <v>0</v>
      </c>
      <c r="J25" s="112">
        <f>SUM(J22:J24)</f>
        <v>1383</v>
      </c>
      <c r="K25" s="114">
        <f t="shared" si="6"/>
        <v>3957</v>
      </c>
      <c r="L25" s="111">
        <f t="shared" si="5"/>
        <v>0</v>
      </c>
      <c r="M25" s="112">
        <f>SUM(M22:M24)</f>
        <v>1571.6666666666665</v>
      </c>
      <c r="N25" s="134">
        <f>B25-M25</f>
        <v>3768.3333333333335</v>
      </c>
    </row>
    <row r="26" spans="1:14" ht="13.5" thickBot="1">
      <c r="A26" s="92" t="s">
        <v>53</v>
      </c>
      <c r="B26" s="103">
        <v>8560</v>
      </c>
      <c r="C26" s="97"/>
      <c r="D26" s="125"/>
      <c r="E26" s="114">
        <f>B26-D26</f>
        <v>8560</v>
      </c>
      <c r="F26" s="103"/>
      <c r="G26" s="125"/>
      <c r="H26" s="114">
        <f>B26-G26</f>
        <v>8560</v>
      </c>
      <c r="I26" s="103"/>
      <c r="J26" s="125"/>
      <c r="K26" s="114">
        <f t="shared" si="6"/>
        <v>8560</v>
      </c>
      <c r="L26" s="111">
        <f t="shared" si="5"/>
        <v>0</v>
      </c>
      <c r="M26" s="42">
        <f>(D26+G26+J26)/3</f>
        <v>0</v>
      </c>
      <c r="N26" s="114">
        <f t="shared" si="7"/>
        <v>8560</v>
      </c>
    </row>
    <row r="27" spans="1:14" ht="13.5" thickBot="1">
      <c r="A27" s="92" t="s">
        <v>65</v>
      </c>
      <c r="B27" s="103">
        <v>16858</v>
      </c>
      <c r="C27" s="115">
        <f>SUM(C25:C26)</f>
        <v>0</v>
      </c>
      <c r="D27" s="116">
        <f>SUM(D25:D26)</f>
        <v>1713</v>
      </c>
      <c r="E27" s="116">
        <f>E25+E26</f>
        <v>12187</v>
      </c>
      <c r="F27" s="103">
        <f>SUM(F25:F26)</f>
        <v>0</v>
      </c>
      <c r="G27" s="116">
        <f>SUM(G25:G26)</f>
        <v>1619</v>
      </c>
      <c r="H27" s="127">
        <f>SUM(H25:H26)</f>
        <v>12281</v>
      </c>
      <c r="I27" s="103">
        <f>I25+I26</f>
        <v>0</v>
      </c>
      <c r="J27" s="116">
        <f>SUM(J25:J26)</f>
        <v>1383</v>
      </c>
      <c r="K27" s="114">
        <f t="shared" si="6"/>
        <v>15475</v>
      </c>
      <c r="L27" s="111">
        <f t="shared" si="5"/>
        <v>0</v>
      </c>
      <c r="M27" s="42">
        <f>(D27+G27+J27)/3</f>
        <v>1571.6666666666667</v>
      </c>
      <c r="N27" s="114">
        <f t="shared" si="7"/>
        <v>15286.333333333334</v>
      </c>
    </row>
    <row r="28" spans="1:14" ht="13.5" thickBot="1">
      <c r="A28" s="126" t="s">
        <v>52</v>
      </c>
      <c r="B28" s="103">
        <v>7140</v>
      </c>
      <c r="C28" s="97"/>
      <c r="D28" s="112"/>
      <c r="E28" s="114">
        <f>B28-D28</f>
        <v>7140</v>
      </c>
      <c r="F28" s="103"/>
      <c r="G28" s="112"/>
      <c r="H28" s="114">
        <f>B28-G28</f>
        <v>7140</v>
      </c>
      <c r="I28" s="103"/>
      <c r="J28" s="112"/>
      <c r="K28" s="114">
        <f t="shared" si="6"/>
        <v>7140</v>
      </c>
      <c r="L28" s="111">
        <f t="shared" si="5"/>
        <v>0</v>
      </c>
      <c r="M28" s="42">
        <f>(D28+G28+J28)/3</f>
        <v>0</v>
      </c>
      <c r="N28" s="114">
        <f t="shared" si="7"/>
        <v>7140</v>
      </c>
    </row>
    <row r="29" spans="1:14" ht="13.5" thickBot="1">
      <c r="A29" s="123" t="s">
        <v>70</v>
      </c>
      <c r="B29" s="117">
        <v>20100</v>
      </c>
      <c r="C29" s="118"/>
      <c r="D29" s="55"/>
      <c r="E29" s="119">
        <f>B29-D29</f>
        <v>20100</v>
      </c>
      <c r="F29" s="117"/>
      <c r="G29" s="55"/>
      <c r="H29" s="119">
        <f>B29-G29</f>
        <v>20100</v>
      </c>
      <c r="I29" s="117">
        <f>I27+I28</f>
        <v>0</v>
      </c>
      <c r="J29" s="55"/>
      <c r="K29" s="119">
        <f>B29-J29</f>
        <v>20100</v>
      </c>
      <c r="L29" s="120">
        <f t="shared" si="5"/>
        <v>0</v>
      </c>
      <c r="M29" s="42">
        <f>(D29+G29+J29)/3</f>
        <v>0</v>
      </c>
      <c r="N29" s="119">
        <f>B29-M29</f>
        <v>20100</v>
      </c>
    </row>
    <row r="31" ht="13.5" thickBot="1"/>
    <row r="32" spans="1:14" ht="12.75">
      <c r="A32" s="192" t="s">
        <v>0</v>
      </c>
      <c r="B32" s="195" t="s">
        <v>1</v>
      </c>
      <c r="C32" s="51" t="s">
        <v>81</v>
      </c>
      <c r="D32" s="51"/>
      <c r="E32" s="52"/>
      <c r="F32" s="51" t="s">
        <v>81</v>
      </c>
      <c r="G32" s="51"/>
      <c r="H32" s="52"/>
      <c r="I32" s="51" t="s">
        <v>81</v>
      </c>
      <c r="J32" s="51"/>
      <c r="K32" s="52"/>
      <c r="L32" s="51" t="s">
        <v>81</v>
      </c>
      <c r="M32" s="51"/>
      <c r="N32" s="105"/>
    </row>
    <row r="33" spans="1:14" ht="13.5" thickBot="1">
      <c r="A33" s="193"/>
      <c r="B33" s="196"/>
      <c r="C33" s="40" t="s">
        <v>62</v>
      </c>
      <c r="D33" s="40"/>
      <c r="E33" s="66"/>
      <c r="F33" s="40" t="s">
        <v>63</v>
      </c>
      <c r="G33" s="40"/>
      <c r="H33" s="66"/>
      <c r="I33" s="40" t="s">
        <v>64</v>
      </c>
      <c r="J33" s="40"/>
      <c r="K33" s="66"/>
      <c r="L33" s="106" t="s">
        <v>3</v>
      </c>
      <c r="M33" s="107"/>
      <c r="N33" s="108"/>
    </row>
    <row r="34" spans="1:14" ht="12.75" customHeight="1">
      <c r="A34" s="193"/>
      <c r="B34" s="197" t="s">
        <v>66</v>
      </c>
      <c r="C34" s="93" t="s">
        <v>47</v>
      </c>
      <c r="D34" s="191" t="s">
        <v>82</v>
      </c>
      <c r="E34" s="53" t="s">
        <v>8</v>
      </c>
      <c r="F34" s="93" t="s">
        <v>47</v>
      </c>
      <c r="G34" s="191" t="s">
        <v>82</v>
      </c>
      <c r="H34" s="53" t="s">
        <v>8</v>
      </c>
      <c r="I34" s="93" t="s">
        <v>47</v>
      </c>
      <c r="J34" s="191" t="s">
        <v>82</v>
      </c>
      <c r="K34" s="53" t="s">
        <v>8</v>
      </c>
      <c r="L34" s="94" t="s">
        <v>47</v>
      </c>
      <c r="M34" s="191" t="s">
        <v>82</v>
      </c>
      <c r="N34" s="104" t="s">
        <v>8</v>
      </c>
    </row>
    <row r="35" spans="1:14" ht="13.5" thickBot="1">
      <c r="A35" s="194"/>
      <c r="B35" s="198"/>
      <c r="C35" s="94" t="s">
        <v>48</v>
      </c>
      <c r="D35" s="190"/>
      <c r="E35" s="54" t="s">
        <v>18</v>
      </c>
      <c r="F35" s="94" t="s">
        <v>48</v>
      </c>
      <c r="G35" s="190"/>
      <c r="H35" s="54" t="s">
        <v>18</v>
      </c>
      <c r="I35" s="94" t="s">
        <v>48</v>
      </c>
      <c r="J35" s="190"/>
      <c r="K35" s="54" t="s">
        <v>18</v>
      </c>
      <c r="L35" s="94" t="s">
        <v>48</v>
      </c>
      <c r="M35" s="190"/>
      <c r="N35" s="54" t="s">
        <v>18</v>
      </c>
    </row>
    <row r="36" spans="1:15" ht="13.5" thickBot="1">
      <c r="A36" s="87" t="s">
        <v>11</v>
      </c>
      <c r="B36" s="98"/>
      <c r="C36" s="37"/>
      <c r="D36" s="42">
        <f>C36/744</f>
        <v>0</v>
      </c>
      <c r="E36" s="69"/>
      <c r="F36" s="98"/>
      <c r="G36" s="42">
        <f>F36/744</f>
        <v>0</v>
      </c>
      <c r="H36" s="69">
        <f>B36-G36</f>
        <v>0</v>
      </c>
      <c r="I36" s="98"/>
      <c r="J36" s="42">
        <f>I36/720</f>
        <v>0</v>
      </c>
      <c r="K36" s="69"/>
      <c r="L36" s="37">
        <f>C36+F36+I36</f>
        <v>0</v>
      </c>
      <c r="M36" s="42">
        <f>L36/2208</f>
        <v>0</v>
      </c>
      <c r="N36" s="69">
        <v>0</v>
      </c>
      <c r="O36" t="s">
        <v>80</v>
      </c>
    </row>
    <row r="37" spans="1:14" ht="13.5" thickBot="1">
      <c r="A37" s="88" t="s">
        <v>12</v>
      </c>
      <c r="B37" s="99">
        <v>2000</v>
      </c>
      <c r="C37" s="38"/>
      <c r="D37" s="42">
        <v>505</v>
      </c>
      <c r="E37" s="69">
        <f>B37-D37</f>
        <v>1495</v>
      </c>
      <c r="F37" s="99"/>
      <c r="G37" s="42">
        <v>440</v>
      </c>
      <c r="H37" s="69">
        <f aca="true" t="shared" si="9" ref="H37:H43">B37-G37</f>
        <v>1560</v>
      </c>
      <c r="I37" s="98"/>
      <c r="J37" s="42">
        <v>440</v>
      </c>
      <c r="K37" s="69">
        <f aca="true" t="shared" si="10" ref="K37:K43">B37-J37</f>
        <v>1560</v>
      </c>
      <c r="L37" s="37">
        <f aca="true" t="shared" si="11" ref="L37:L43">C37+F37+I37</f>
        <v>0</v>
      </c>
      <c r="M37" s="42">
        <f>(D37+G37+J37)/3</f>
        <v>461.6666666666667</v>
      </c>
      <c r="N37" s="69">
        <f>2000-M37</f>
        <v>1538.3333333333333</v>
      </c>
    </row>
    <row r="38" spans="1:14" ht="13.5" thickBot="1">
      <c r="A38" s="122" t="s">
        <v>16</v>
      </c>
      <c r="B38" s="109">
        <v>2400</v>
      </c>
      <c r="C38" s="110"/>
      <c r="D38" s="142">
        <v>534</v>
      </c>
      <c r="E38" s="85">
        <f>B38-D38</f>
        <v>1866</v>
      </c>
      <c r="F38" s="109"/>
      <c r="G38" s="143">
        <v>551</v>
      </c>
      <c r="H38" s="85">
        <f t="shared" si="9"/>
        <v>1849</v>
      </c>
      <c r="I38" s="109"/>
      <c r="J38" s="84">
        <v>543</v>
      </c>
      <c r="K38" s="85">
        <f t="shared" si="10"/>
        <v>1857</v>
      </c>
      <c r="L38" s="95">
        <f t="shared" si="11"/>
        <v>0</v>
      </c>
      <c r="M38" s="42">
        <f>(D38+G38+J38)/3</f>
        <v>542.6666666666666</v>
      </c>
      <c r="N38" s="85">
        <f>2400-M38</f>
        <v>1857.3333333333335</v>
      </c>
    </row>
    <row r="39" spans="1:14" ht="13.5" thickBot="1">
      <c r="A39" s="129" t="s">
        <v>74</v>
      </c>
      <c r="B39" s="128">
        <v>940</v>
      </c>
      <c r="C39" s="110"/>
      <c r="D39" s="138">
        <v>307</v>
      </c>
      <c r="E39" s="139">
        <f>B39-D39</f>
        <v>633</v>
      </c>
      <c r="F39" s="109"/>
      <c r="G39" s="84">
        <v>34</v>
      </c>
      <c r="H39" s="85">
        <f>B39-G39</f>
        <v>906</v>
      </c>
      <c r="I39" s="109"/>
      <c r="J39" s="84">
        <v>31</v>
      </c>
      <c r="K39" s="85">
        <f>B39-J39</f>
        <v>909</v>
      </c>
      <c r="L39" s="95">
        <f>C39+F39+I39</f>
        <v>0</v>
      </c>
      <c r="M39" s="42">
        <f>(D39+G39+J39)/3</f>
        <v>124</v>
      </c>
      <c r="N39" s="85">
        <f>940-M39</f>
        <v>816</v>
      </c>
    </row>
    <row r="40" spans="1:14" ht="13.5" thickBot="1">
      <c r="A40" s="124" t="s">
        <v>17</v>
      </c>
      <c r="B40" s="86">
        <f>SUM(B36:B39)</f>
        <v>5340</v>
      </c>
      <c r="C40" s="111">
        <f>SUM(C36:C38)</f>
        <v>0</v>
      </c>
      <c r="D40" s="112">
        <f>SUM(D36:D39)</f>
        <v>1346</v>
      </c>
      <c r="E40" s="145">
        <f>SUM(E37:E39)</f>
        <v>3994</v>
      </c>
      <c r="F40" s="86">
        <f>SUM(F36:F38)</f>
        <v>0</v>
      </c>
      <c r="G40" s="112">
        <f>SUM(G36:G39)</f>
        <v>1025</v>
      </c>
      <c r="H40" s="133">
        <f t="shared" si="9"/>
        <v>4315</v>
      </c>
      <c r="I40" s="86">
        <f>SUM(I36:I38)</f>
        <v>0</v>
      </c>
      <c r="J40" s="112">
        <f>SUM(J36:J39)</f>
        <v>1014</v>
      </c>
      <c r="K40" s="133">
        <f>B40-J40</f>
        <v>4326</v>
      </c>
      <c r="L40" s="111">
        <f t="shared" si="11"/>
        <v>0</v>
      </c>
      <c r="M40" s="112">
        <f>SUM(M36:M39)</f>
        <v>1128.3333333333333</v>
      </c>
      <c r="N40" s="132">
        <f>B40-M40</f>
        <v>4211.666666666667</v>
      </c>
    </row>
    <row r="41" spans="1:14" ht="13.5" thickBot="1">
      <c r="A41" s="92" t="s">
        <v>53</v>
      </c>
      <c r="B41" s="103">
        <v>6530</v>
      </c>
      <c r="C41" s="97"/>
      <c r="D41" s="125"/>
      <c r="E41" s="114">
        <f>B41-D41</f>
        <v>6530</v>
      </c>
      <c r="F41" s="103"/>
      <c r="G41" s="125">
        <v>0</v>
      </c>
      <c r="H41" s="114">
        <f t="shared" si="9"/>
        <v>6530</v>
      </c>
      <c r="I41" s="103"/>
      <c r="J41" s="125"/>
      <c r="K41" s="114">
        <f t="shared" si="10"/>
        <v>6530</v>
      </c>
      <c r="L41" s="111">
        <f>C41+F41+I41</f>
        <v>0</v>
      </c>
      <c r="M41" s="112">
        <f>(D41+G41+J41)/3</f>
        <v>0</v>
      </c>
      <c r="N41" s="85">
        <f>B41-M41</f>
        <v>6530</v>
      </c>
    </row>
    <row r="42" spans="1:14" ht="13.5" thickBot="1">
      <c r="A42" s="92" t="s">
        <v>69</v>
      </c>
      <c r="B42" s="103">
        <v>16858</v>
      </c>
      <c r="C42" s="115">
        <f>C40+C41</f>
        <v>0</v>
      </c>
      <c r="D42" s="116">
        <f>D40+D41</f>
        <v>1346</v>
      </c>
      <c r="E42" s="113">
        <f>SUM(E40:E41)</f>
        <v>10524</v>
      </c>
      <c r="F42" s="103">
        <f>SUM(F40:F41)</f>
        <v>0</v>
      </c>
      <c r="G42" s="116">
        <f>G40+G41</f>
        <v>1025</v>
      </c>
      <c r="H42" s="121">
        <f>SUM(H40:H41)</f>
        <v>10845</v>
      </c>
      <c r="I42" s="103">
        <f>SUM(I40:I41)</f>
        <v>0</v>
      </c>
      <c r="J42" s="116">
        <f>J40+J41</f>
        <v>1014</v>
      </c>
      <c r="K42" s="114">
        <f>SUM(K40:K41)</f>
        <v>10856</v>
      </c>
      <c r="L42" s="111">
        <f>C42+F42+I42</f>
        <v>0</v>
      </c>
      <c r="M42" s="112">
        <f>(D42+G42+J42)/3</f>
        <v>1128.3333333333333</v>
      </c>
      <c r="N42" s="121">
        <f>SUM(N38:N40)</f>
        <v>6885</v>
      </c>
    </row>
    <row r="43" spans="1:14" ht="13.5" thickBot="1">
      <c r="A43" s="126" t="s">
        <v>52</v>
      </c>
      <c r="B43" s="103">
        <v>7140</v>
      </c>
      <c r="C43" s="97"/>
      <c r="D43" s="112"/>
      <c r="E43" s="114">
        <f>B43-D43</f>
        <v>7140</v>
      </c>
      <c r="F43" s="103"/>
      <c r="G43" s="112">
        <f>F43/744</f>
        <v>0</v>
      </c>
      <c r="H43" s="114">
        <f t="shared" si="9"/>
        <v>7140</v>
      </c>
      <c r="I43" s="97"/>
      <c r="J43" s="112">
        <f>I43/720</f>
        <v>0</v>
      </c>
      <c r="K43" s="114">
        <f t="shared" si="10"/>
        <v>7140</v>
      </c>
      <c r="L43" s="111">
        <f t="shared" si="11"/>
        <v>0</v>
      </c>
      <c r="M43" s="42">
        <f>(D43+G43+J43)/3</f>
        <v>0</v>
      </c>
      <c r="N43" s="114">
        <f>B43-M43</f>
        <v>7140</v>
      </c>
    </row>
    <row r="44" spans="1:14" ht="13.5" thickBot="1">
      <c r="A44" s="123" t="s">
        <v>70</v>
      </c>
      <c r="B44" s="117">
        <v>20100</v>
      </c>
      <c r="C44" s="118"/>
      <c r="D44" s="55"/>
      <c r="E44" s="119">
        <f>B44-D44</f>
        <v>20100</v>
      </c>
      <c r="F44" s="117"/>
      <c r="G44" s="55">
        <f>F44/744</f>
        <v>0</v>
      </c>
      <c r="H44" s="119">
        <f>B44-G44</f>
        <v>20100</v>
      </c>
      <c r="I44" s="118"/>
      <c r="J44" s="55">
        <f>I44/720</f>
        <v>0</v>
      </c>
      <c r="K44" s="119">
        <f>B44-J44</f>
        <v>20100</v>
      </c>
      <c r="L44" s="120">
        <f>C44+F44+I44</f>
        <v>0</v>
      </c>
      <c r="M44" s="42">
        <f>(D44+G44+J44)/3</f>
        <v>0</v>
      </c>
      <c r="N44" s="119">
        <f>20100-M44</f>
        <v>20100</v>
      </c>
    </row>
    <row r="45" ht="13.5" thickBot="1"/>
    <row r="46" spans="1:14" ht="12.75">
      <c r="A46" s="192" t="s">
        <v>0</v>
      </c>
      <c r="B46" s="195" t="s">
        <v>1</v>
      </c>
      <c r="C46" s="51" t="s">
        <v>81</v>
      </c>
      <c r="D46" s="51"/>
      <c r="E46" s="52"/>
      <c r="F46" s="51" t="s">
        <v>81</v>
      </c>
      <c r="G46" s="51"/>
      <c r="H46" s="52"/>
      <c r="I46" s="51" t="s">
        <v>81</v>
      </c>
      <c r="J46" s="51"/>
      <c r="K46" s="52"/>
      <c r="L46" s="51" t="s">
        <v>81</v>
      </c>
      <c r="M46" s="51"/>
      <c r="N46" s="105"/>
    </row>
    <row r="47" spans="1:14" ht="13.5" thickBot="1">
      <c r="A47" s="193"/>
      <c r="B47" s="196"/>
      <c r="C47" s="40" t="s">
        <v>67</v>
      </c>
      <c r="D47" s="40"/>
      <c r="E47" s="66"/>
      <c r="F47" s="40" t="s">
        <v>68</v>
      </c>
      <c r="G47" s="40"/>
      <c r="H47" s="66"/>
      <c r="I47" s="40" t="s">
        <v>49</v>
      </c>
      <c r="J47" s="40"/>
      <c r="K47" s="66"/>
      <c r="L47" s="106" t="s">
        <v>4</v>
      </c>
      <c r="M47" s="107"/>
      <c r="N47" s="108"/>
    </row>
    <row r="48" spans="1:14" ht="12.75" customHeight="1">
      <c r="A48" s="193"/>
      <c r="B48" s="197" t="s">
        <v>66</v>
      </c>
      <c r="C48" s="93" t="s">
        <v>47</v>
      </c>
      <c r="D48" s="191" t="s">
        <v>82</v>
      </c>
      <c r="E48" s="53" t="s">
        <v>8</v>
      </c>
      <c r="F48" s="93" t="s">
        <v>47</v>
      </c>
      <c r="G48" s="191" t="s">
        <v>82</v>
      </c>
      <c r="H48" s="53" t="s">
        <v>8</v>
      </c>
      <c r="I48" s="93" t="s">
        <v>47</v>
      </c>
      <c r="J48" s="191" t="s">
        <v>82</v>
      </c>
      <c r="K48" s="53" t="s">
        <v>8</v>
      </c>
      <c r="L48" s="94" t="s">
        <v>47</v>
      </c>
      <c r="M48" s="191" t="s">
        <v>82</v>
      </c>
      <c r="N48" s="104" t="s">
        <v>8</v>
      </c>
    </row>
    <row r="49" spans="1:14" ht="13.5" thickBot="1">
      <c r="A49" s="194"/>
      <c r="B49" s="198"/>
      <c r="C49" s="94" t="s">
        <v>48</v>
      </c>
      <c r="D49" s="190"/>
      <c r="E49" s="54" t="s">
        <v>18</v>
      </c>
      <c r="F49" s="94" t="s">
        <v>48</v>
      </c>
      <c r="G49" s="190"/>
      <c r="H49" s="54" t="s">
        <v>18</v>
      </c>
      <c r="I49" s="94" t="s">
        <v>48</v>
      </c>
      <c r="J49" s="190"/>
      <c r="K49" s="54" t="s">
        <v>18</v>
      </c>
      <c r="L49" s="94" t="s">
        <v>48</v>
      </c>
      <c r="M49" s="190"/>
      <c r="N49" s="54" t="s">
        <v>18</v>
      </c>
    </row>
    <row r="50" spans="1:14" ht="13.5" thickBot="1">
      <c r="A50" s="87" t="s">
        <v>11</v>
      </c>
      <c r="B50" s="98"/>
      <c r="C50" s="37"/>
      <c r="D50" s="42">
        <f>C50/744</f>
        <v>0</v>
      </c>
      <c r="E50" s="69"/>
      <c r="F50" s="98"/>
      <c r="G50" s="42">
        <f>F50/720</f>
        <v>0</v>
      </c>
      <c r="H50" s="69"/>
      <c r="I50" s="98"/>
      <c r="J50" s="42">
        <f>I50/744</f>
        <v>0</v>
      </c>
      <c r="K50" s="69">
        <f>B50-J50</f>
        <v>0</v>
      </c>
      <c r="L50" s="37">
        <f aca="true" t="shared" si="12" ref="L50:L58">C50+F50+I50</f>
        <v>0</v>
      </c>
      <c r="M50" s="42">
        <f>L50/2208</f>
        <v>0</v>
      </c>
      <c r="N50" s="69">
        <f aca="true" t="shared" si="13" ref="N50:N58">B50-M50</f>
        <v>0</v>
      </c>
    </row>
    <row r="51" spans="1:14" ht="13.5" thickBot="1">
      <c r="A51" s="88" t="s">
        <v>71</v>
      </c>
      <c r="B51" s="99">
        <v>2000</v>
      </c>
      <c r="C51" s="38"/>
      <c r="D51" s="42">
        <v>497</v>
      </c>
      <c r="E51" s="69">
        <f>B51-D51</f>
        <v>1503</v>
      </c>
      <c r="F51" s="99"/>
      <c r="G51" s="42">
        <v>528</v>
      </c>
      <c r="H51" s="69">
        <f>B51-G51</f>
        <v>1472</v>
      </c>
      <c r="I51" s="99"/>
      <c r="J51" s="42">
        <v>608</v>
      </c>
      <c r="K51" s="69">
        <f aca="true" t="shared" si="14" ref="K51:K57">B51-J51</f>
        <v>1392</v>
      </c>
      <c r="L51" s="37">
        <f t="shared" si="12"/>
        <v>0</v>
      </c>
      <c r="M51" s="42">
        <f>(D51+G51+J51)/3</f>
        <v>544.3333333333334</v>
      </c>
      <c r="N51" s="69">
        <f t="shared" si="13"/>
        <v>1455.6666666666665</v>
      </c>
    </row>
    <row r="52" spans="1:14" ht="13.5" thickBot="1">
      <c r="A52" s="122" t="s">
        <v>72</v>
      </c>
      <c r="B52" s="109">
        <v>2400</v>
      </c>
      <c r="C52" s="110"/>
      <c r="D52" s="142">
        <v>567</v>
      </c>
      <c r="E52" s="85">
        <f>B52-D52</f>
        <v>1833</v>
      </c>
      <c r="F52" s="109"/>
      <c r="G52" s="84">
        <v>590</v>
      </c>
      <c r="H52" s="85">
        <f>B52-G52</f>
        <v>1810</v>
      </c>
      <c r="I52" s="109"/>
      <c r="J52" s="143">
        <v>717</v>
      </c>
      <c r="K52" s="85">
        <f t="shared" si="14"/>
        <v>1683</v>
      </c>
      <c r="L52" s="95">
        <f t="shared" si="12"/>
        <v>0</v>
      </c>
      <c r="M52" s="42">
        <f>(D52+G52+J52)/3</f>
        <v>624.6666666666666</v>
      </c>
      <c r="N52" s="85">
        <f t="shared" si="13"/>
        <v>1775.3333333333335</v>
      </c>
    </row>
    <row r="53" spans="1:14" ht="13.5" thickBot="1">
      <c r="A53" s="129" t="s">
        <v>74</v>
      </c>
      <c r="B53" s="128">
        <v>940</v>
      </c>
      <c r="C53" s="110"/>
      <c r="D53" s="84">
        <v>4</v>
      </c>
      <c r="E53" s="85">
        <f>B53-D53</f>
        <v>936</v>
      </c>
      <c r="F53" s="109"/>
      <c r="G53" s="84">
        <v>16</v>
      </c>
      <c r="H53" s="85">
        <f>B53-G53</f>
        <v>924</v>
      </c>
      <c r="I53" s="109"/>
      <c r="J53" s="84">
        <v>16</v>
      </c>
      <c r="K53" s="85">
        <f t="shared" si="14"/>
        <v>924</v>
      </c>
      <c r="L53" s="95">
        <f t="shared" si="12"/>
        <v>0</v>
      </c>
      <c r="M53" s="42">
        <f>(D53+G53+J53)/3</f>
        <v>12</v>
      </c>
      <c r="N53" s="119">
        <f t="shared" si="13"/>
        <v>928</v>
      </c>
    </row>
    <row r="54" spans="1:14" ht="13.5" thickBot="1">
      <c r="A54" s="124" t="s">
        <v>17</v>
      </c>
      <c r="B54" s="86">
        <f>SUM(B50:B53)</f>
        <v>5340</v>
      </c>
      <c r="C54" s="111">
        <f>SUM(C50:C52)</f>
        <v>0</v>
      </c>
      <c r="D54" s="112">
        <f>SUM(D50:D53)</f>
        <v>1068</v>
      </c>
      <c r="E54" s="132">
        <f>SUM(E50:E53)</f>
        <v>4272</v>
      </c>
      <c r="F54" s="86">
        <f>SUM(F50:F52)</f>
        <v>0</v>
      </c>
      <c r="G54" s="113">
        <f>SUM(G50:G53)</f>
        <v>1134</v>
      </c>
      <c r="H54" s="132">
        <f>SUM(H50:H53)</f>
        <v>4206</v>
      </c>
      <c r="I54" s="113">
        <f>SUM(I50:I53)</f>
        <v>0</v>
      </c>
      <c r="J54" s="113">
        <f>SUM(J50:J53)</f>
        <v>1341</v>
      </c>
      <c r="K54" s="132">
        <f>SUM(K50:K53)</f>
        <v>3999</v>
      </c>
      <c r="L54" s="111">
        <f t="shared" si="12"/>
        <v>0</v>
      </c>
      <c r="M54" s="112">
        <f>SUM(M50:M53)</f>
        <v>1181</v>
      </c>
      <c r="N54" s="137">
        <f t="shared" si="13"/>
        <v>4159</v>
      </c>
    </row>
    <row r="55" spans="1:14" ht="13.5" thickBot="1">
      <c r="A55" s="92" t="s">
        <v>53</v>
      </c>
      <c r="B55" s="103">
        <v>8560</v>
      </c>
      <c r="C55" s="97"/>
      <c r="D55" s="125"/>
      <c r="E55" s="114">
        <f>B55-D55</f>
        <v>8560</v>
      </c>
      <c r="F55" s="103"/>
      <c r="G55" s="125"/>
      <c r="H55" s="114">
        <f>B55-G55</f>
        <v>8560</v>
      </c>
      <c r="I55" s="103"/>
      <c r="J55" s="125"/>
      <c r="K55" s="114">
        <f t="shared" si="14"/>
        <v>8560</v>
      </c>
      <c r="L55" s="111">
        <f t="shared" si="12"/>
        <v>0</v>
      </c>
      <c r="M55" s="112">
        <f>L55/2208</f>
        <v>0</v>
      </c>
      <c r="N55" s="114">
        <f t="shared" si="13"/>
        <v>8560</v>
      </c>
    </row>
    <row r="56" spans="1:14" ht="13.5" thickBot="1">
      <c r="A56" s="92" t="s">
        <v>65</v>
      </c>
      <c r="B56" s="103">
        <v>16858</v>
      </c>
      <c r="C56" s="115">
        <f>SUM(C54:C55)</f>
        <v>0</v>
      </c>
      <c r="D56" s="116">
        <f>D54+D55</f>
        <v>1068</v>
      </c>
      <c r="E56" s="116">
        <f>E54+E55</f>
        <v>12832</v>
      </c>
      <c r="F56" s="103">
        <f>SUM(F54:F55)</f>
        <v>0</v>
      </c>
      <c r="G56" s="116">
        <f>G54+G55</f>
        <v>1134</v>
      </c>
      <c r="H56" s="127">
        <f>SUM(H54:H55)</f>
        <v>12766</v>
      </c>
      <c r="I56" s="103">
        <f>I54+I55</f>
        <v>0</v>
      </c>
      <c r="J56" s="116">
        <f>J54+J55</f>
        <v>1341</v>
      </c>
      <c r="K56" s="114">
        <f t="shared" si="14"/>
        <v>15517</v>
      </c>
      <c r="L56" s="111">
        <f t="shared" si="12"/>
        <v>0</v>
      </c>
      <c r="M56" s="112">
        <f>L56/2208</f>
        <v>0</v>
      </c>
      <c r="N56" s="114">
        <f t="shared" si="13"/>
        <v>16858</v>
      </c>
    </row>
    <row r="57" spans="1:14" ht="13.5" thickBot="1">
      <c r="A57" s="126" t="s">
        <v>52</v>
      </c>
      <c r="B57" s="103">
        <v>7140</v>
      </c>
      <c r="C57" s="97"/>
      <c r="D57" s="112"/>
      <c r="E57" s="114">
        <f>B57-D57</f>
        <v>7140</v>
      </c>
      <c r="F57" s="103"/>
      <c r="G57" s="112"/>
      <c r="H57" s="114">
        <f>B57-G57</f>
        <v>7140</v>
      </c>
      <c r="I57" s="103"/>
      <c r="J57" s="112"/>
      <c r="K57" s="114">
        <f t="shared" si="14"/>
        <v>7140</v>
      </c>
      <c r="L57" s="111">
        <f t="shared" si="12"/>
        <v>0</v>
      </c>
      <c r="M57" s="112">
        <f>L57/2208</f>
        <v>0</v>
      </c>
      <c r="N57" s="114">
        <f t="shared" si="13"/>
        <v>7140</v>
      </c>
    </row>
    <row r="58" spans="1:14" ht="13.5" thickBot="1">
      <c r="A58" s="123" t="s">
        <v>70</v>
      </c>
      <c r="B58" s="117">
        <v>20100</v>
      </c>
      <c r="C58" s="118"/>
      <c r="D58" s="55"/>
      <c r="E58" s="119">
        <f>B58-D58</f>
        <v>20100</v>
      </c>
      <c r="F58" s="117"/>
      <c r="G58" s="55"/>
      <c r="H58" s="119">
        <f>B58-G58</f>
        <v>20100</v>
      </c>
      <c r="I58" s="117">
        <f>I56+I57</f>
        <v>0</v>
      </c>
      <c r="J58" s="55"/>
      <c r="K58" s="119">
        <f>B58-J58</f>
        <v>20100</v>
      </c>
      <c r="L58" s="120">
        <f t="shared" si="12"/>
        <v>0</v>
      </c>
      <c r="M58" s="55">
        <f>L58/2208</f>
        <v>0</v>
      </c>
      <c r="N58" s="119">
        <f t="shared" si="13"/>
        <v>20100</v>
      </c>
    </row>
    <row r="60" ht="12.75">
      <c r="N60" s="144">
        <f>(N54+N40+N25+N11)/4</f>
        <v>3902.333333333334</v>
      </c>
    </row>
    <row r="61" spans="1:2" ht="13.5" thickBot="1">
      <c r="A61" t="s">
        <v>75</v>
      </c>
      <c r="B61" t="s">
        <v>76</v>
      </c>
    </row>
    <row r="62" spans="2:3" ht="12.75">
      <c r="B62" s="130" t="s">
        <v>71</v>
      </c>
      <c r="C62" t="s">
        <v>83</v>
      </c>
    </row>
    <row r="63" ht="12.75">
      <c r="B63" s="131" t="s">
        <v>72</v>
      </c>
    </row>
    <row r="64" ht="13.5" thickBot="1">
      <c r="B64" s="33" t="s">
        <v>74</v>
      </c>
    </row>
    <row r="66" ht="12.75">
      <c r="B66" t="s">
        <v>78</v>
      </c>
    </row>
    <row r="67" ht="12.75">
      <c r="B67" t="s">
        <v>79</v>
      </c>
    </row>
  </sheetData>
  <sheetProtection/>
  <mergeCells count="28">
    <mergeCell ref="B48:B49"/>
    <mergeCell ref="B34:B35"/>
    <mergeCell ref="D48:D49"/>
    <mergeCell ref="A18:A21"/>
    <mergeCell ref="A46:A49"/>
    <mergeCell ref="B46:B47"/>
    <mergeCell ref="B18:B19"/>
    <mergeCell ref="B20:B21"/>
    <mergeCell ref="D20:D21"/>
    <mergeCell ref="D34:D35"/>
    <mergeCell ref="A32:A35"/>
    <mergeCell ref="B32:B33"/>
    <mergeCell ref="G20:G21"/>
    <mergeCell ref="J6:J7"/>
    <mergeCell ref="A4:A7"/>
    <mergeCell ref="B4:B5"/>
    <mergeCell ref="B6:B7"/>
    <mergeCell ref="D6:D7"/>
    <mergeCell ref="G48:G49"/>
    <mergeCell ref="J48:J49"/>
    <mergeCell ref="G34:G35"/>
    <mergeCell ref="M6:M7"/>
    <mergeCell ref="M20:M21"/>
    <mergeCell ref="M34:M35"/>
    <mergeCell ref="J20:J21"/>
    <mergeCell ref="J34:J35"/>
    <mergeCell ref="M48:M49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N67"/>
  <sheetViews>
    <sheetView zoomScalePageLayoutView="0" workbookViewId="0" topLeftCell="A34">
      <selection activeCell="B59" sqref="B59"/>
    </sheetView>
  </sheetViews>
  <sheetFormatPr defaultColWidth="9.00390625" defaultRowHeight="12.75"/>
  <cols>
    <col min="1" max="1" width="27.375" style="0" customWidth="1"/>
    <col min="2" max="2" width="14.375" style="0" customWidth="1"/>
    <col min="5" max="5" width="12.125" style="0" customWidth="1"/>
  </cols>
  <sheetData>
    <row r="3" ht="13.5" thickBot="1"/>
    <row r="4" spans="1:14" ht="12.75">
      <c r="A4" s="192" t="s">
        <v>0</v>
      </c>
      <c r="B4" s="195" t="s">
        <v>1</v>
      </c>
      <c r="C4" s="51" t="s">
        <v>84</v>
      </c>
      <c r="D4" s="51"/>
      <c r="E4" s="52"/>
      <c r="F4" s="51" t="s">
        <v>84</v>
      </c>
      <c r="G4" s="51"/>
      <c r="H4" s="52"/>
      <c r="I4" s="51" t="s">
        <v>84</v>
      </c>
      <c r="J4" s="51"/>
      <c r="K4" s="52"/>
      <c r="L4" s="51" t="s">
        <v>84</v>
      </c>
      <c r="M4" s="51"/>
      <c r="N4" s="52"/>
    </row>
    <row r="5" spans="1:14" ht="12.75">
      <c r="A5" s="193"/>
      <c r="B5" s="196"/>
      <c r="C5" s="40" t="s">
        <v>51</v>
      </c>
      <c r="D5" s="40"/>
      <c r="E5" s="66"/>
      <c r="F5" s="40" t="s">
        <v>56</v>
      </c>
      <c r="G5" s="40"/>
      <c r="H5" s="66"/>
      <c r="I5" s="40" t="s">
        <v>57</v>
      </c>
      <c r="J5" s="40"/>
      <c r="K5" s="66"/>
      <c r="L5" s="40" t="s">
        <v>42</v>
      </c>
      <c r="M5" s="40"/>
      <c r="N5" s="66"/>
    </row>
    <row r="6" spans="1:14" ht="12.75" customHeight="1">
      <c r="A6" s="193"/>
      <c r="B6" s="197" t="s">
        <v>19</v>
      </c>
      <c r="C6" s="93" t="s">
        <v>47</v>
      </c>
      <c r="D6" s="191" t="s">
        <v>82</v>
      </c>
      <c r="E6" s="53" t="s">
        <v>8</v>
      </c>
      <c r="F6" s="93" t="s">
        <v>47</v>
      </c>
      <c r="G6" s="191" t="s">
        <v>82</v>
      </c>
      <c r="H6" s="53" t="s">
        <v>8</v>
      </c>
      <c r="I6" s="93" t="s">
        <v>47</v>
      </c>
      <c r="J6" s="191" t="s">
        <v>82</v>
      </c>
      <c r="K6" s="53" t="s">
        <v>8</v>
      </c>
      <c r="L6" s="93" t="s">
        <v>47</v>
      </c>
      <c r="M6" s="191" t="s">
        <v>82</v>
      </c>
      <c r="N6" s="53" t="s">
        <v>8</v>
      </c>
    </row>
    <row r="7" spans="1:14" ht="13.5" thickBot="1">
      <c r="A7" s="194"/>
      <c r="B7" s="198"/>
      <c r="C7" s="94" t="s">
        <v>48</v>
      </c>
      <c r="D7" s="190"/>
      <c r="E7" s="54" t="s">
        <v>18</v>
      </c>
      <c r="F7" s="94" t="s">
        <v>48</v>
      </c>
      <c r="G7" s="190"/>
      <c r="H7" s="54" t="s">
        <v>18</v>
      </c>
      <c r="I7" s="94" t="s">
        <v>48</v>
      </c>
      <c r="J7" s="190"/>
      <c r="K7" s="54" t="s">
        <v>18</v>
      </c>
      <c r="L7" s="94" t="s">
        <v>48</v>
      </c>
      <c r="M7" s="190"/>
      <c r="N7" s="54" t="s">
        <v>18</v>
      </c>
    </row>
    <row r="8" spans="1:14" ht="13.5" thickBot="1">
      <c r="A8" s="129" t="s">
        <v>74</v>
      </c>
      <c r="B8" s="98">
        <v>940</v>
      </c>
      <c r="C8" s="37"/>
      <c r="D8" s="42">
        <v>10.6</v>
      </c>
      <c r="E8" s="69">
        <f>B8-D8</f>
        <v>929.4</v>
      </c>
      <c r="F8" s="98"/>
      <c r="G8" s="42">
        <v>11</v>
      </c>
      <c r="H8" s="69">
        <f aca="true" t="shared" si="0" ref="H8:H15">B8-G8</f>
        <v>929</v>
      </c>
      <c r="I8" s="98"/>
      <c r="J8" s="42">
        <v>10</v>
      </c>
      <c r="K8" s="69">
        <f aca="true" t="shared" si="1" ref="K8:K13">B8-J8</f>
        <v>930</v>
      </c>
      <c r="L8" s="37">
        <f aca="true" t="shared" si="2" ref="L8:L15">C8+F8+I8</f>
        <v>0</v>
      </c>
      <c r="M8" s="42">
        <f>(D8+G8+J8)/3</f>
        <v>10.533333333333333</v>
      </c>
      <c r="N8" s="69">
        <f>B8-M8</f>
        <v>929.4666666666667</v>
      </c>
    </row>
    <row r="9" spans="1:14" ht="12.75" customHeight="1" thickBot="1">
      <c r="A9" s="88" t="s">
        <v>71</v>
      </c>
      <c r="B9" s="99">
        <v>2000</v>
      </c>
      <c r="C9" s="38"/>
      <c r="D9" s="42">
        <v>820.3</v>
      </c>
      <c r="E9" s="69">
        <f>B9-D9</f>
        <v>1179.7</v>
      </c>
      <c r="F9" s="99"/>
      <c r="G9" s="42">
        <v>575</v>
      </c>
      <c r="H9" s="69">
        <f t="shared" si="0"/>
        <v>1425</v>
      </c>
      <c r="I9" s="99"/>
      <c r="J9" s="42">
        <v>536</v>
      </c>
      <c r="K9" s="69">
        <f t="shared" si="1"/>
        <v>1464</v>
      </c>
      <c r="L9" s="37">
        <f t="shared" si="2"/>
        <v>0</v>
      </c>
      <c r="M9" s="42">
        <f>(D9+G9+J9)/3</f>
        <v>643.7666666666667</v>
      </c>
      <c r="N9" s="69">
        <f>B9-M9</f>
        <v>1356.2333333333333</v>
      </c>
    </row>
    <row r="10" spans="1:14" ht="13.5" thickBot="1">
      <c r="A10" s="122" t="s">
        <v>72</v>
      </c>
      <c r="B10" s="109">
        <v>2400</v>
      </c>
      <c r="C10" s="110"/>
      <c r="D10" s="84">
        <v>704.6</v>
      </c>
      <c r="E10" s="85">
        <f>B10-D10</f>
        <v>1695.4</v>
      </c>
      <c r="F10" s="109"/>
      <c r="G10" s="84">
        <v>683</v>
      </c>
      <c r="H10" s="85">
        <f t="shared" si="0"/>
        <v>1717</v>
      </c>
      <c r="I10" s="109"/>
      <c r="J10" s="84">
        <v>593</v>
      </c>
      <c r="K10" s="85">
        <f t="shared" si="1"/>
        <v>1807</v>
      </c>
      <c r="L10" s="95">
        <f t="shared" si="2"/>
        <v>0</v>
      </c>
      <c r="M10" s="42">
        <f>(D10+G10+J10)/3</f>
        <v>660.1999999999999</v>
      </c>
      <c r="N10" s="85">
        <f aca="true" t="shared" si="3" ref="N10:N15">B10-M10</f>
        <v>1739.8000000000002</v>
      </c>
    </row>
    <row r="11" spans="1:14" ht="13.5" thickBot="1">
      <c r="A11" s="124" t="s">
        <v>17</v>
      </c>
      <c r="B11" s="86">
        <f>SUM(B8:B10)</f>
        <v>5340</v>
      </c>
      <c r="C11" s="111">
        <f>SUM(C8:C10)</f>
        <v>0</v>
      </c>
      <c r="D11" s="141">
        <f>SUM(D8:D10)</f>
        <v>1535.5</v>
      </c>
      <c r="E11" s="147">
        <f>SUM(E8:E10)-0.1</f>
        <v>3804.4</v>
      </c>
      <c r="F11" s="86">
        <f>SUM(F8:F10)</f>
        <v>0</v>
      </c>
      <c r="G11" s="112">
        <f>SUM(G8:G10)</f>
        <v>1269</v>
      </c>
      <c r="H11" s="148">
        <f>B11-G11</f>
        <v>4071</v>
      </c>
      <c r="I11" s="86">
        <f>SUM(I8:I10)</f>
        <v>0</v>
      </c>
      <c r="J11" s="112">
        <f>SUM(J8:J10)</f>
        <v>1139</v>
      </c>
      <c r="K11" s="148">
        <f t="shared" si="1"/>
        <v>4201</v>
      </c>
      <c r="L11" s="111">
        <f t="shared" si="2"/>
        <v>0</v>
      </c>
      <c r="M11" s="112">
        <f>SUM(M8:M10)</f>
        <v>1314.5</v>
      </c>
      <c r="N11" s="133">
        <f>B11-M11</f>
        <v>4025.5</v>
      </c>
    </row>
    <row r="12" spans="1:14" ht="13.5" thickBot="1">
      <c r="A12" s="92" t="s">
        <v>53</v>
      </c>
      <c r="B12" s="103">
        <v>8560</v>
      </c>
      <c r="C12" s="97"/>
      <c r="D12" s="125"/>
      <c r="E12" s="146">
        <f>B12-D12</f>
        <v>8560</v>
      </c>
      <c r="F12" s="103"/>
      <c r="G12" s="125"/>
      <c r="H12" s="114">
        <f t="shared" si="0"/>
        <v>8560</v>
      </c>
      <c r="I12" s="103"/>
      <c r="J12" s="125"/>
      <c r="K12" s="114">
        <f t="shared" si="1"/>
        <v>8560</v>
      </c>
      <c r="L12" s="111">
        <f t="shared" si="2"/>
        <v>0</v>
      </c>
      <c r="M12" s="141">
        <f>(D12+G12+J12)/3</f>
        <v>0</v>
      </c>
      <c r="N12" s="114">
        <f t="shared" si="3"/>
        <v>8560</v>
      </c>
    </row>
    <row r="13" spans="1:14" ht="13.5" thickBot="1">
      <c r="A13" s="92" t="s">
        <v>65</v>
      </c>
      <c r="B13" s="103">
        <v>16858</v>
      </c>
      <c r="C13" s="115">
        <f>SUM(C11:C12)</f>
        <v>0</v>
      </c>
      <c r="D13" s="116">
        <f>SUM(D11:D12)</f>
        <v>1535.5</v>
      </c>
      <c r="E13" s="116">
        <f>B13-D13</f>
        <v>15322.5</v>
      </c>
      <c r="F13" s="103">
        <f>SUM(F11:F12)</f>
        <v>0</v>
      </c>
      <c r="G13" s="116">
        <f>SUM(G11:G12)</f>
        <v>1269</v>
      </c>
      <c r="H13" s="127">
        <f t="shared" si="0"/>
        <v>15589</v>
      </c>
      <c r="I13" s="103">
        <f>I11+I12</f>
        <v>0</v>
      </c>
      <c r="J13" s="116">
        <f>SUM(J11:J12)</f>
        <v>1139</v>
      </c>
      <c r="K13" s="114">
        <f t="shared" si="1"/>
        <v>15719</v>
      </c>
      <c r="L13" s="111">
        <f t="shared" si="2"/>
        <v>0</v>
      </c>
      <c r="M13" s="42">
        <f>(D13+G13+J13)/3</f>
        <v>1314.5</v>
      </c>
      <c r="N13" s="114">
        <f t="shared" si="3"/>
        <v>15543.5</v>
      </c>
    </row>
    <row r="14" spans="1:14" ht="13.5" thickBot="1">
      <c r="A14" s="126" t="s">
        <v>52</v>
      </c>
      <c r="B14" s="103">
        <v>7140</v>
      </c>
      <c r="C14" s="97"/>
      <c r="D14" s="112"/>
      <c r="E14" s="114">
        <f>B14-D14</f>
        <v>7140</v>
      </c>
      <c r="F14" s="103"/>
      <c r="G14" s="112"/>
      <c r="H14" s="114">
        <f t="shared" si="0"/>
        <v>7140</v>
      </c>
      <c r="I14" s="103"/>
      <c r="J14" s="112"/>
      <c r="K14" s="114">
        <f>B14-J14</f>
        <v>7140</v>
      </c>
      <c r="L14" s="111">
        <f t="shared" si="2"/>
        <v>0</v>
      </c>
      <c r="M14" s="42">
        <f>(D14+G14+J14)/3</f>
        <v>0</v>
      </c>
      <c r="N14" s="114">
        <f t="shared" si="3"/>
        <v>7140</v>
      </c>
    </row>
    <row r="15" spans="1:14" ht="13.5" thickBot="1">
      <c r="A15" s="123" t="s">
        <v>70</v>
      </c>
      <c r="B15" s="117">
        <v>20100</v>
      </c>
      <c r="C15" s="118"/>
      <c r="D15" s="55"/>
      <c r="E15" s="119">
        <f>B15-D15</f>
        <v>20100</v>
      </c>
      <c r="F15" s="117"/>
      <c r="G15" s="55"/>
      <c r="H15" s="119">
        <f t="shared" si="0"/>
        <v>20100</v>
      </c>
      <c r="I15" s="117">
        <f>I13+I14</f>
        <v>0</v>
      </c>
      <c r="J15" s="55"/>
      <c r="K15" s="119">
        <f>B15-J15</f>
        <v>20100</v>
      </c>
      <c r="L15" s="120">
        <f t="shared" si="2"/>
        <v>0</v>
      </c>
      <c r="M15" s="140">
        <f>(D15+G15+J15)/3</f>
        <v>0</v>
      </c>
      <c r="N15" s="119">
        <f t="shared" si="3"/>
        <v>20100</v>
      </c>
    </row>
    <row r="16" spans="6:9" ht="12.75">
      <c r="F16" s="16"/>
      <c r="G16" s="16"/>
      <c r="H16" s="16"/>
      <c r="I16" s="16"/>
    </row>
    <row r="17" ht="13.5" thickBot="1"/>
    <row r="18" spans="1:14" ht="12.75">
      <c r="A18" s="192" t="s">
        <v>0</v>
      </c>
      <c r="B18" s="195" t="s">
        <v>1</v>
      </c>
      <c r="C18" s="51" t="s">
        <v>84</v>
      </c>
      <c r="D18" s="51"/>
      <c r="E18" s="52"/>
      <c r="F18" s="51" t="s">
        <v>84</v>
      </c>
      <c r="G18" s="51"/>
      <c r="H18" s="52"/>
      <c r="I18" s="51" t="s">
        <v>84</v>
      </c>
      <c r="J18" s="51"/>
      <c r="K18" s="52"/>
      <c r="L18" s="51" t="s">
        <v>84</v>
      </c>
      <c r="M18" s="51"/>
      <c r="N18" s="105"/>
    </row>
    <row r="19" spans="1:14" ht="13.5" thickBot="1">
      <c r="A19" s="193"/>
      <c r="B19" s="196"/>
      <c r="C19" s="40" t="s">
        <v>58</v>
      </c>
      <c r="D19" s="40"/>
      <c r="E19" s="66"/>
      <c r="F19" s="40" t="s">
        <v>59</v>
      </c>
      <c r="G19" s="40"/>
      <c r="H19" s="66"/>
      <c r="I19" s="40" t="s">
        <v>60</v>
      </c>
      <c r="J19" s="40"/>
      <c r="K19" s="66"/>
      <c r="L19" s="106" t="s">
        <v>43</v>
      </c>
      <c r="M19" s="107"/>
      <c r="N19" s="108"/>
    </row>
    <row r="20" spans="1:14" ht="12.75" customHeight="1">
      <c r="A20" s="193"/>
      <c r="B20" s="197" t="s">
        <v>19</v>
      </c>
      <c r="C20" s="93" t="s">
        <v>47</v>
      </c>
      <c r="D20" s="191" t="s">
        <v>82</v>
      </c>
      <c r="E20" s="53" t="s">
        <v>8</v>
      </c>
      <c r="F20" s="93" t="s">
        <v>47</v>
      </c>
      <c r="G20" s="191" t="s">
        <v>82</v>
      </c>
      <c r="H20" s="53" t="s">
        <v>8</v>
      </c>
      <c r="I20" s="93" t="s">
        <v>47</v>
      </c>
      <c r="J20" s="191" t="s">
        <v>82</v>
      </c>
      <c r="K20" s="53" t="s">
        <v>8</v>
      </c>
      <c r="L20" s="94" t="s">
        <v>47</v>
      </c>
      <c r="M20" s="191" t="s">
        <v>82</v>
      </c>
      <c r="N20" s="104" t="s">
        <v>8</v>
      </c>
    </row>
    <row r="21" spans="1:14" ht="13.5" thickBot="1">
      <c r="A21" s="194"/>
      <c r="B21" s="198"/>
      <c r="C21" s="94" t="s">
        <v>48</v>
      </c>
      <c r="D21" s="190"/>
      <c r="E21" s="54" t="s">
        <v>18</v>
      </c>
      <c r="F21" s="94" t="s">
        <v>48</v>
      </c>
      <c r="G21" s="190"/>
      <c r="H21" s="54" t="s">
        <v>18</v>
      </c>
      <c r="I21" s="94" t="s">
        <v>48</v>
      </c>
      <c r="J21" s="190"/>
      <c r="K21" s="54" t="s">
        <v>18</v>
      </c>
      <c r="L21" s="94" t="s">
        <v>48</v>
      </c>
      <c r="M21" s="190"/>
      <c r="N21" s="54" t="s">
        <v>18</v>
      </c>
    </row>
    <row r="22" spans="1:14" ht="13.5" thickBot="1">
      <c r="A22" s="129" t="s">
        <v>74</v>
      </c>
      <c r="B22" s="98">
        <v>940</v>
      </c>
      <c r="C22" s="37"/>
      <c r="D22" s="42">
        <v>9</v>
      </c>
      <c r="E22" s="69">
        <f>B22-D22</f>
        <v>931</v>
      </c>
      <c r="F22" s="98"/>
      <c r="G22" s="42">
        <v>7</v>
      </c>
      <c r="H22" s="69">
        <f>B22-G22</f>
        <v>933</v>
      </c>
      <c r="I22" s="98"/>
      <c r="J22" s="42">
        <v>7</v>
      </c>
      <c r="K22" s="69">
        <f>B22-J22</f>
        <v>933</v>
      </c>
      <c r="L22" s="37">
        <f aca="true" t="shared" si="4" ref="L22:L29">C22+F22+I22</f>
        <v>0</v>
      </c>
      <c r="M22" s="42">
        <f>(D22+G22+J22)/3</f>
        <v>7.666666666666667</v>
      </c>
      <c r="N22" s="69">
        <f>B22-M22</f>
        <v>932.3333333333334</v>
      </c>
    </row>
    <row r="23" spans="1:14" ht="13.5" thickBot="1">
      <c r="A23" s="88" t="s">
        <v>71</v>
      </c>
      <c r="B23" s="99">
        <v>2000</v>
      </c>
      <c r="C23" s="38"/>
      <c r="D23" s="42">
        <v>461</v>
      </c>
      <c r="E23" s="69">
        <f>B23-D23</f>
        <v>1539</v>
      </c>
      <c r="F23" s="99"/>
      <c r="G23" s="42">
        <v>469</v>
      </c>
      <c r="H23" s="69">
        <f>B23-G23</f>
        <v>1531</v>
      </c>
      <c r="I23" s="99"/>
      <c r="J23" s="42">
        <v>521</v>
      </c>
      <c r="K23" s="69">
        <f aca="true" t="shared" si="5" ref="K23:K28">B23-J23</f>
        <v>1479</v>
      </c>
      <c r="L23" s="37">
        <f t="shared" si="4"/>
        <v>0</v>
      </c>
      <c r="M23" s="42">
        <f>(D23+G23+J23)/3</f>
        <v>483.6666666666667</v>
      </c>
      <c r="N23" s="69">
        <f aca="true" t="shared" si="6" ref="N23:N28">B23-M23</f>
        <v>1516.3333333333333</v>
      </c>
    </row>
    <row r="24" spans="1:14" ht="13.5" thickBot="1">
      <c r="A24" s="122" t="s">
        <v>72</v>
      </c>
      <c r="B24" s="109">
        <v>2400</v>
      </c>
      <c r="C24" s="110"/>
      <c r="D24" s="84">
        <v>552</v>
      </c>
      <c r="E24" s="85">
        <f>B24-D24</f>
        <v>1848</v>
      </c>
      <c r="F24" s="109"/>
      <c r="G24" s="84">
        <v>389</v>
      </c>
      <c r="H24" s="85">
        <f>B24-G24</f>
        <v>2011</v>
      </c>
      <c r="I24" s="109"/>
      <c r="J24" s="84">
        <v>485</v>
      </c>
      <c r="K24" s="85">
        <f t="shared" si="5"/>
        <v>1915</v>
      </c>
      <c r="L24" s="95">
        <f t="shared" si="4"/>
        <v>0</v>
      </c>
      <c r="M24" s="42">
        <f>(D24+G24+J24)/3</f>
        <v>475.3333333333333</v>
      </c>
      <c r="N24" s="85">
        <f>B24-M24</f>
        <v>1924.6666666666667</v>
      </c>
    </row>
    <row r="25" spans="1:14" ht="13.5" thickBot="1">
      <c r="A25" s="124" t="s">
        <v>17</v>
      </c>
      <c r="B25" s="86">
        <f aca="true" t="shared" si="7" ref="B25:G25">SUM(B22:B24)</f>
        <v>5340</v>
      </c>
      <c r="C25" s="111">
        <f t="shared" si="7"/>
        <v>0</v>
      </c>
      <c r="D25" s="141">
        <f t="shared" si="7"/>
        <v>1022</v>
      </c>
      <c r="E25" s="113">
        <f t="shared" si="7"/>
        <v>4318</v>
      </c>
      <c r="F25" s="86">
        <f t="shared" si="7"/>
        <v>0</v>
      </c>
      <c r="G25" s="112">
        <f t="shared" si="7"/>
        <v>865</v>
      </c>
      <c r="H25" s="114">
        <f>B25-G25</f>
        <v>4475</v>
      </c>
      <c r="I25" s="86">
        <f>SUM(I22:I24)</f>
        <v>0</v>
      </c>
      <c r="J25" s="112">
        <f>SUM(J22:J24)</f>
        <v>1013</v>
      </c>
      <c r="K25" s="114">
        <f t="shared" si="5"/>
        <v>4327</v>
      </c>
      <c r="L25" s="111">
        <f t="shared" si="4"/>
        <v>0</v>
      </c>
      <c r="M25" s="112">
        <f>SUM(M22:M24)</f>
        <v>966.6666666666667</v>
      </c>
      <c r="N25" s="134">
        <f>B25-M25</f>
        <v>4373.333333333333</v>
      </c>
    </row>
    <row r="26" spans="1:14" ht="13.5" thickBot="1">
      <c r="A26" s="92" t="s">
        <v>53</v>
      </c>
      <c r="B26" s="103">
        <v>8560</v>
      </c>
      <c r="C26" s="97"/>
      <c r="D26" s="125"/>
      <c r="E26" s="114">
        <f>B26-D26</f>
        <v>8560</v>
      </c>
      <c r="F26" s="103"/>
      <c r="G26" s="125"/>
      <c r="H26" s="114">
        <f>B26-G26</f>
        <v>8560</v>
      </c>
      <c r="I26" s="103"/>
      <c r="J26" s="125"/>
      <c r="K26" s="114">
        <f t="shared" si="5"/>
        <v>8560</v>
      </c>
      <c r="L26" s="111">
        <f t="shared" si="4"/>
        <v>0</v>
      </c>
      <c r="M26" s="42">
        <f>(D26+G26+J26)/3</f>
        <v>0</v>
      </c>
      <c r="N26" s="114">
        <f t="shared" si="6"/>
        <v>8560</v>
      </c>
    </row>
    <row r="27" spans="1:14" ht="13.5" thickBot="1">
      <c r="A27" s="92" t="s">
        <v>65</v>
      </c>
      <c r="B27" s="103">
        <v>16858</v>
      </c>
      <c r="C27" s="115">
        <f>SUM(C25:C26)</f>
        <v>0</v>
      </c>
      <c r="D27" s="116">
        <f>SUM(D25:D26)</f>
        <v>1022</v>
      </c>
      <c r="E27" s="116">
        <f>E25+E26</f>
        <v>12878</v>
      </c>
      <c r="F27" s="103">
        <f>SUM(F25:F26)</f>
        <v>0</v>
      </c>
      <c r="G27" s="116">
        <f>SUM(G25:G26)</f>
        <v>865</v>
      </c>
      <c r="H27" s="127">
        <f>SUM(H25:H26)</f>
        <v>13035</v>
      </c>
      <c r="I27" s="103">
        <f>I25+I26</f>
        <v>0</v>
      </c>
      <c r="J27" s="116">
        <f>SUM(J25:J26)</f>
        <v>1013</v>
      </c>
      <c r="K27" s="114">
        <f t="shared" si="5"/>
        <v>15845</v>
      </c>
      <c r="L27" s="111">
        <f t="shared" si="4"/>
        <v>0</v>
      </c>
      <c r="M27" s="42">
        <f>(D27+G27+J27)/3</f>
        <v>966.6666666666666</v>
      </c>
      <c r="N27" s="114">
        <f t="shared" si="6"/>
        <v>15891.333333333334</v>
      </c>
    </row>
    <row r="28" spans="1:14" ht="13.5" thickBot="1">
      <c r="A28" s="126" t="s">
        <v>52</v>
      </c>
      <c r="B28" s="103">
        <v>7140</v>
      </c>
      <c r="C28" s="97"/>
      <c r="D28" s="112"/>
      <c r="E28" s="114">
        <f>B28-D28</f>
        <v>7140</v>
      </c>
      <c r="F28" s="103"/>
      <c r="G28" s="112"/>
      <c r="H28" s="114">
        <f>B28-G28</f>
        <v>7140</v>
      </c>
      <c r="I28" s="103"/>
      <c r="J28" s="112"/>
      <c r="K28" s="114">
        <f t="shared" si="5"/>
        <v>7140</v>
      </c>
      <c r="L28" s="111">
        <f t="shared" si="4"/>
        <v>0</v>
      </c>
      <c r="M28" s="42">
        <f>(D28+G28+J28)/3</f>
        <v>0</v>
      </c>
      <c r="N28" s="114">
        <f t="shared" si="6"/>
        <v>7140</v>
      </c>
    </row>
    <row r="29" spans="1:14" ht="13.5" thickBot="1">
      <c r="A29" s="123" t="s">
        <v>70</v>
      </c>
      <c r="B29" s="117">
        <v>20100</v>
      </c>
      <c r="C29" s="118"/>
      <c r="D29" s="55"/>
      <c r="E29" s="119">
        <f>B29-D29</f>
        <v>20100</v>
      </c>
      <c r="F29" s="117"/>
      <c r="G29" s="55"/>
      <c r="H29" s="119">
        <f>B29-G29</f>
        <v>20100</v>
      </c>
      <c r="I29" s="117">
        <f>I27+I28</f>
        <v>0</v>
      </c>
      <c r="J29" s="55"/>
      <c r="K29" s="119">
        <f>B29-J29</f>
        <v>20100</v>
      </c>
      <c r="L29" s="120">
        <f t="shared" si="4"/>
        <v>0</v>
      </c>
      <c r="M29" s="42">
        <f>(D29+G29+J29)/3</f>
        <v>0</v>
      </c>
      <c r="N29" s="119">
        <f>B29-M29</f>
        <v>20100</v>
      </c>
    </row>
    <row r="31" ht="13.5" thickBot="1"/>
    <row r="32" spans="1:14" ht="12.75">
      <c r="A32" s="192" t="s">
        <v>0</v>
      </c>
      <c r="B32" s="195" t="s">
        <v>1</v>
      </c>
      <c r="C32" s="51" t="s">
        <v>84</v>
      </c>
      <c r="D32" s="51"/>
      <c r="E32" s="52"/>
      <c r="F32" s="51" t="s">
        <v>84</v>
      </c>
      <c r="G32" s="51"/>
      <c r="H32" s="52"/>
      <c r="I32" s="51" t="s">
        <v>84</v>
      </c>
      <c r="J32" s="51"/>
      <c r="K32" s="52"/>
      <c r="L32" s="51" t="s">
        <v>84</v>
      </c>
      <c r="M32" s="51"/>
      <c r="N32" s="105"/>
    </row>
    <row r="33" spans="1:14" ht="13.5" thickBot="1">
      <c r="A33" s="193"/>
      <c r="B33" s="196"/>
      <c r="C33" s="40" t="s">
        <v>62</v>
      </c>
      <c r="D33" s="40"/>
      <c r="E33" s="66"/>
      <c r="F33" s="40" t="s">
        <v>63</v>
      </c>
      <c r="G33" s="40"/>
      <c r="H33" s="66"/>
      <c r="I33" s="40" t="s">
        <v>64</v>
      </c>
      <c r="J33" s="40"/>
      <c r="K33" s="66"/>
      <c r="L33" s="106" t="s">
        <v>3</v>
      </c>
      <c r="M33" s="107"/>
      <c r="N33" s="108"/>
    </row>
    <row r="34" spans="1:14" ht="12.75" customHeight="1">
      <c r="A34" s="193"/>
      <c r="B34" s="197" t="s">
        <v>66</v>
      </c>
      <c r="C34" s="93" t="s">
        <v>47</v>
      </c>
      <c r="D34" s="191" t="s">
        <v>82</v>
      </c>
      <c r="E34" s="53" t="s">
        <v>8</v>
      </c>
      <c r="F34" s="93" t="s">
        <v>47</v>
      </c>
      <c r="G34" s="191" t="s">
        <v>82</v>
      </c>
      <c r="H34" s="53" t="s">
        <v>8</v>
      </c>
      <c r="I34" s="93" t="s">
        <v>47</v>
      </c>
      <c r="J34" s="191" t="s">
        <v>82</v>
      </c>
      <c r="K34" s="53" t="s">
        <v>8</v>
      </c>
      <c r="L34" s="94" t="s">
        <v>47</v>
      </c>
      <c r="M34" s="191" t="s">
        <v>82</v>
      </c>
      <c r="N34" s="104" t="s">
        <v>8</v>
      </c>
    </row>
    <row r="35" spans="1:14" ht="13.5" thickBot="1">
      <c r="A35" s="194"/>
      <c r="B35" s="198"/>
      <c r="C35" s="94" t="s">
        <v>48</v>
      </c>
      <c r="D35" s="190"/>
      <c r="E35" s="54" t="s">
        <v>18</v>
      </c>
      <c r="F35" s="94" t="s">
        <v>48</v>
      </c>
      <c r="G35" s="190"/>
      <c r="H35" s="54" t="s">
        <v>18</v>
      </c>
      <c r="I35" s="94" t="s">
        <v>48</v>
      </c>
      <c r="J35" s="190"/>
      <c r="K35" s="54" t="s">
        <v>18</v>
      </c>
      <c r="L35" s="94" t="s">
        <v>48</v>
      </c>
      <c r="M35" s="190"/>
      <c r="N35" s="54" t="s">
        <v>18</v>
      </c>
    </row>
    <row r="36" spans="1:14" ht="13.5" thickBot="1">
      <c r="A36" s="87" t="s">
        <v>11</v>
      </c>
      <c r="B36" s="98"/>
      <c r="C36" s="37"/>
      <c r="D36" s="42"/>
      <c r="E36" s="69"/>
      <c r="F36" s="98"/>
      <c r="G36" s="42"/>
      <c r="H36" s="69">
        <f>B36-G36</f>
        <v>0</v>
      </c>
      <c r="I36" s="98"/>
      <c r="J36" s="42"/>
      <c r="K36" s="69"/>
      <c r="L36" s="37">
        <f>C36+F36+I36</f>
        <v>0</v>
      </c>
      <c r="M36" s="42">
        <f>L36/2208</f>
        <v>0</v>
      </c>
      <c r="N36" s="69">
        <v>0</v>
      </c>
    </row>
    <row r="37" spans="1:14" ht="13.5" thickBot="1">
      <c r="A37" s="88" t="s">
        <v>12</v>
      </c>
      <c r="B37" s="99">
        <v>2000</v>
      </c>
      <c r="C37" s="38"/>
      <c r="D37" s="42">
        <v>473</v>
      </c>
      <c r="E37" s="69">
        <f>B37-D37</f>
        <v>1527</v>
      </c>
      <c r="F37" s="99"/>
      <c r="G37" s="42">
        <v>475</v>
      </c>
      <c r="H37" s="69">
        <f aca="true" t="shared" si="8" ref="H37:H43">B37-G37</f>
        <v>1525</v>
      </c>
      <c r="I37" s="98"/>
      <c r="J37" s="143">
        <v>450</v>
      </c>
      <c r="K37" s="69">
        <f aca="true" t="shared" si="9" ref="K37:K43">B37-J37</f>
        <v>1550</v>
      </c>
      <c r="L37" s="37">
        <f aca="true" t="shared" si="10" ref="L37:L43">C37+F37+I37</f>
        <v>0</v>
      </c>
      <c r="M37" s="42">
        <f>(D37+G37+J37)/3</f>
        <v>466</v>
      </c>
      <c r="N37" s="69">
        <f>2000-M37</f>
        <v>1534</v>
      </c>
    </row>
    <row r="38" spans="1:14" ht="13.5" thickBot="1">
      <c r="A38" s="122" t="s">
        <v>16</v>
      </c>
      <c r="B38" s="109">
        <v>2400</v>
      </c>
      <c r="C38" s="110"/>
      <c r="D38" s="142">
        <v>525</v>
      </c>
      <c r="E38" s="85">
        <f>B38-D38</f>
        <v>1875</v>
      </c>
      <c r="F38" s="109"/>
      <c r="G38" s="143">
        <v>0</v>
      </c>
      <c r="H38" s="85">
        <v>0</v>
      </c>
      <c r="I38" s="109"/>
      <c r="J38" s="149">
        <v>0</v>
      </c>
      <c r="K38" s="85">
        <v>0</v>
      </c>
      <c r="L38" s="95">
        <f t="shared" si="10"/>
        <v>0</v>
      </c>
      <c r="M38" s="42">
        <f>(D38+G38+J38)/3</f>
        <v>175</v>
      </c>
      <c r="N38" s="85">
        <f>2400-M38</f>
        <v>2225</v>
      </c>
    </row>
    <row r="39" spans="1:14" ht="13.5" thickBot="1">
      <c r="A39" s="129" t="s">
        <v>74</v>
      </c>
      <c r="B39" s="128">
        <v>940</v>
      </c>
      <c r="C39" s="110"/>
      <c r="D39" s="138">
        <v>6</v>
      </c>
      <c r="E39" s="139">
        <f>B39-D39</f>
        <v>934</v>
      </c>
      <c r="F39" s="109"/>
      <c r="G39" s="84">
        <v>5</v>
      </c>
      <c r="H39" s="85">
        <f>B39-G39</f>
        <v>935</v>
      </c>
      <c r="I39" s="109"/>
      <c r="J39" s="84">
        <v>4</v>
      </c>
      <c r="K39" s="85">
        <f>B39-J39</f>
        <v>936</v>
      </c>
      <c r="L39" s="95">
        <f>C39+F39+I39</f>
        <v>0</v>
      </c>
      <c r="M39" s="42">
        <f>(D39+G39+J39)/3</f>
        <v>5</v>
      </c>
      <c r="N39" s="85">
        <f>940-M39</f>
        <v>935</v>
      </c>
    </row>
    <row r="40" spans="1:14" ht="13.5" thickBot="1">
      <c r="A40" s="124" t="s">
        <v>17</v>
      </c>
      <c r="B40" s="86">
        <f>SUM(B36:B39)</f>
        <v>5340</v>
      </c>
      <c r="C40" s="111">
        <f>SUM(C36:C38)</f>
        <v>0</v>
      </c>
      <c r="D40" s="112">
        <f>SUM(D36:D39)</f>
        <v>1004</v>
      </c>
      <c r="E40" s="132">
        <f>SUM(E36:E39)</f>
        <v>4336</v>
      </c>
      <c r="F40" s="86">
        <f>SUM(F36:F38)</f>
        <v>0</v>
      </c>
      <c r="G40" s="112">
        <f>SUM(G36:G39)</f>
        <v>480</v>
      </c>
      <c r="H40" s="133">
        <f>B40-G40</f>
        <v>4860</v>
      </c>
      <c r="I40" s="86">
        <f>SUM(I36:I38)</f>
        <v>0</v>
      </c>
      <c r="J40" s="112">
        <f>SUM(J36:J39)</f>
        <v>454</v>
      </c>
      <c r="K40" s="133">
        <f>B40-J40</f>
        <v>4886</v>
      </c>
      <c r="L40" s="111">
        <f t="shared" si="10"/>
        <v>0</v>
      </c>
      <c r="M40" s="112">
        <f>SUM(M36:M39)</f>
        <v>646</v>
      </c>
      <c r="N40" s="132">
        <f>B40-M40</f>
        <v>4694</v>
      </c>
    </row>
    <row r="41" spans="1:14" ht="13.5" thickBot="1">
      <c r="A41" s="92" t="s">
        <v>53</v>
      </c>
      <c r="B41" s="103">
        <v>6530</v>
      </c>
      <c r="C41" s="97"/>
      <c r="D41" s="125"/>
      <c r="E41" s="114">
        <f>B41-D41</f>
        <v>6530</v>
      </c>
      <c r="F41" s="103"/>
      <c r="G41" s="125">
        <v>0</v>
      </c>
      <c r="H41" s="114">
        <f t="shared" si="8"/>
        <v>6530</v>
      </c>
      <c r="I41" s="103"/>
      <c r="J41" s="125"/>
      <c r="K41" s="114">
        <f t="shared" si="9"/>
        <v>6530</v>
      </c>
      <c r="L41" s="111">
        <f>C41+F41+I41</f>
        <v>0</v>
      </c>
      <c r="M41" s="112">
        <f>(D41+G41+J41)/3</f>
        <v>0</v>
      </c>
      <c r="N41" s="85">
        <f>B41-M41</f>
        <v>6530</v>
      </c>
    </row>
    <row r="42" spans="1:14" ht="13.5" thickBot="1">
      <c r="A42" s="92" t="s">
        <v>69</v>
      </c>
      <c r="B42" s="103">
        <v>16858</v>
      </c>
      <c r="C42" s="115">
        <f>C40+C41</f>
        <v>0</v>
      </c>
      <c r="D42" s="116">
        <f>D40+D41</f>
        <v>1004</v>
      </c>
      <c r="E42" s="113">
        <f>SUM(E40:E41)</f>
        <v>10866</v>
      </c>
      <c r="F42" s="103">
        <f>SUM(F40:F41)</f>
        <v>0</v>
      </c>
      <c r="G42" s="116">
        <f>G40+G41</f>
        <v>480</v>
      </c>
      <c r="H42" s="121">
        <f>SUM(H40:H41)</f>
        <v>11390</v>
      </c>
      <c r="I42" s="103">
        <f>SUM(I40:I41)</f>
        <v>0</v>
      </c>
      <c r="J42" s="116">
        <f>J40+J41</f>
        <v>454</v>
      </c>
      <c r="K42" s="114">
        <f>SUM(K40:K41)</f>
        <v>11416</v>
      </c>
      <c r="L42" s="111">
        <f>C42+F42+I42</f>
        <v>0</v>
      </c>
      <c r="M42" s="112">
        <f>(D42+G42+J42)/3</f>
        <v>646</v>
      </c>
      <c r="N42" s="121">
        <f>SUM(N38:N40)</f>
        <v>7854</v>
      </c>
    </row>
    <row r="43" spans="1:14" ht="13.5" thickBot="1">
      <c r="A43" s="126" t="s">
        <v>52</v>
      </c>
      <c r="B43" s="103">
        <v>7140</v>
      </c>
      <c r="C43" s="97"/>
      <c r="D43" s="112"/>
      <c r="E43" s="114">
        <f>B43-D43</f>
        <v>7140</v>
      </c>
      <c r="F43" s="103"/>
      <c r="G43" s="112">
        <f>F43/744</f>
        <v>0</v>
      </c>
      <c r="H43" s="114">
        <f t="shared" si="8"/>
        <v>7140</v>
      </c>
      <c r="I43" s="97"/>
      <c r="J43" s="112">
        <f>I43/720</f>
        <v>0</v>
      </c>
      <c r="K43" s="114">
        <f t="shared" si="9"/>
        <v>7140</v>
      </c>
      <c r="L43" s="111">
        <f t="shared" si="10"/>
        <v>0</v>
      </c>
      <c r="M43" s="42">
        <f>(D43+G43+J43)/3</f>
        <v>0</v>
      </c>
      <c r="N43" s="114">
        <f>B43-M43</f>
        <v>7140</v>
      </c>
    </row>
    <row r="44" spans="1:14" ht="13.5" thickBot="1">
      <c r="A44" s="123" t="s">
        <v>70</v>
      </c>
      <c r="B44" s="117">
        <v>20100</v>
      </c>
      <c r="C44" s="118"/>
      <c r="D44" s="55"/>
      <c r="E44" s="119">
        <f>B44-D44</f>
        <v>20100</v>
      </c>
      <c r="F44" s="117"/>
      <c r="G44" s="55">
        <f>F44/744</f>
        <v>0</v>
      </c>
      <c r="H44" s="119">
        <f>B44-G44</f>
        <v>20100</v>
      </c>
      <c r="I44" s="118"/>
      <c r="J44" s="55">
        <f>I44/720</f>
        <v>0</v>
      </c>
      <c r="K44" s="119">
        <f>B44-J44</f>
        <v>20100</v>
      </c>
      <c r="L44" s="120">
        <f>C44+F44+I44</f>
        <v>0</v>
      </c>
      <c r="M44" s="42">
        <f>(D44+G44+J44)/3</f>
        <v>0</v>
      </c>
      <c r="N44" s="119">
        <f>20100-M44</f>
        <v>20100</v>
      </c>
    </row>
    <row r="45" ht="13.5" thickBot="1"/>
    <row r="46" spans="1:14" ht="12.75">
      <c r="A46" s="192" t="s">
        <v>0</v>
      </c>
      <c r="B46" s="195" t="s">
        <v>1</v>
      </c>
      <c r="C46" s="51" t="s">
        <v>84</v>
      </c>
      <c r="D46" s="51"/>
      <c r="E46" s="52"/>
      <c r="F46" s="51" t="s">
        <v>84</v>
      </c>
      <c r="G46" s="51"/>
      <c r="H46" s="52"/>
      <c r="I46" s="51" t="s">
        <v>84</v>
      </c>
      <c r="J46" s="51"/>
      <c r="K46" s="52"/>
      <c r="L46" s="51" t="s">
        <v>84</v>
      </c>
      <c r="M46" s="51"/>
      <c r="N46" s="105"/>
    </row>
    <row r="47" spans="1:14" ht="13.5" thickBot="1">
      <c r="A47" s="193"/>
      <c r="B47" s="196"/>
      <c r="C47" s="40" t="s">
        <v>67</v>
      </c>
      <c r="D47" s="40"/>
      <c r="E47" s="66"/>
      <c r="F47" s="40" t="s">
        <v>68</v>
      </c>
      <c r="G47" s="40"/>
      <c r="H47" s="66"/>
      <c r="I47" s="40" t="s">
        <v>49</v>
      </c>
      <c r="J47" s="40"/>
      <c r="K47" s="66"/>
      <c r="L47" s="106" t="s">
        <v>4</v>
      </c>
      <c r="M47" s="107"/>
      <c r="N47" s="108"/>
    </row>
    <row r="48" spans="1:14" ht="12.75" customHeight="1">
      <c r="A48" s="193"/>
      <c r="B48" s="197" t="s">
        <v>66</v>
      </c>
      <c r="C48" s="93" t="s">
        <v>47</v>
      </c>
      <c r="D48" s="191" t="s">
        <v>82</v>
      </c>
      <c r="E48" s="53" t="s">
        <v>8</v>
      </c>
      <c r="F48" s="93" t="s">
        <v>47</v>
      </c>
      <c r="G48" s="191" t="s">
        <v>82</v>
      </c>
      <c r="H48" s="53" t="s">
        <v>8</v>
      </c>
      <c r="I48" s="93" t="s">
        <v>47</v>
      </c>
      <c r="J48" s="191" t="s">
        <v>82</v>
      </c>
      <c r="K48" s="53" t="s">
        <v>8</v>
      </c>
      <c r="L48" s="94" t="s">
        <v>47</v>
      </c>
      <c r="M48" s="191" t="s">
        <v>82</v>
      </c>
      <c r="N48" s="104" t="s">
        <v>8</v>
      </c>
    </row>
    <row r="49" spans="1:14" ht="13.5" thickBot="1">
      <c r="A49" s="194"/>
      <c r="B49" s="198"/>
      <c r="C49" s="94" t="s">
        <v>48</v>
      </c>
      <c r="D49" s="190"/>
      <c r="E49" s="54" t="s">
        <v>18</v>
      </c>
      <c r="F49" s="94" t="s">
        <v>48</v>
      </c>
      <c r="G49" s="190"/>
      <c r="H49" s="54" t="s">
        <v>18</v>
      </c>
      <c r="I49" s="94" t="s">
        <v>48</v>
      </c>
      <c r="J49" s="190"/>
      <c r="K49" s="54" t="s">
        <v>18</v>
      </c>
      <c r="L49" s="94" t="s">
        <v>48</v>
      </c>
      <c r="M49" s="190"/>
      <c r="N49" s="54" t="s">
        <v>18</v>
      </c>
    </row>
    <row r="50" spans="1:14" ht="13.5" thickBot="1">
      <c r="A50" s="87" t="s">
        <v>11</v>
      </c>
      <c r="B50" s="98"/>
      <c r="C50" s="37"/>
      <c r="D50" s="42"/>
      <c r="E50" s="69"/>
      <c r="F50" s="98"/>
      <c r="G50" s="42"/>
      <c r="H50" s="69"/>
      <c r="I50" s="98"/>
      <c r="J50" s="42"/>
      <c r="K50" s="69">
        <f>B50-J50</f>
        <v>0</v>
      </c>
      <c r="L50" s="37">
        <f aca="true" t="shared" si="11" ref="L50:L58">C50+F50+I50</f>
        <v>0</v>
      </c>
      <c r="M50" s="42">
        <f>L50/2208</f>
        <v>0</v>
      </c>
      <c r="N50" s="69">
        <f aca="true" t="shared" si="12" ref="N50:N58">B50-M50</f>
        <v>0</v>
      </c>
    </row>
    <row r="51" spans="1:14" ht="13.5" thickBot="1">
      <c r="A51" s="88" t="s">
        <v>71</v>
      </c>
      <c r="B51" s="99">
        <v>2000</v>
      </c>
      <c r="C51" s="38"/>
      <c r="D51" s="42">
        <v>467</v>
      </c>
      <c r="E51" s="69">
        <f>B51-D51</f>
        <v>1533</v>
      </c>
      <c r="F51" s="99"/>
      <c r="G51" s="42">
        <v>457</v>
      </c>
      <c r="H51" s="69">
        <f>B51-G51</f>
        <v>1543</v>
      </c>
      <c r="I51" s="99"/>
      <c r="J51" s="42">
        <v>525</v>
      </c>
      <c r="K51" s="69">
        <f aca="true" t="shared" si="13" ref="K51:K57">B51-J51</f>
        <v>1475</v>
      </c>
      <c r="L51" s="37">
        <f t="shared" si="11"/>
        <v>0</v>
      </c>
      <c r="M51" s="42">
        <f>(D51+G51+J51)/3</f>
        <v>483</v>
      </c>
      <c r="N51" s="69">
        <f>B51-M51</f>
        <v>1517</v>
      </c>
    </row>
    <row r="52" spans="1:14" ht="13.5" thickBot="1">
      <c r="A52" s="122" t="s">
        <v>72</v>
      </c>
      <c r="B52" s="109">
        <v>2400</v>
      </c>
      <c r="C52" s="110"/>
      <c r="D52" s="142">
        <v>0</v>
      </c>
      <c r="E52" s="85">
        <f>B52-D52</f>
        <v>2400</v>
      </c>
      <c r="F52" s="109"/>
      <c r="G52" s="143">
        <v>0</v>
      </c>
      <c r="H52" s="85">
        <f>B52-G52</f>
        <v>2400</v>
      </c>
      <c r="I52" s="109"/>
      <c r="J52" s="143">
        <v>0</v>
      </c>
      <c r="K52" s="85">
        <f t="shared" si="13"/>
        <v>2400</v>
      </c>
      <c r="L52" s="95">
        <f t="shared" si="11"/>
        <v>0</v>
      </c>
      <c r="M52" s="42">
        <f>(D52+G52+J52)/3</f>
        <v>0</v>
      </c>
      <c r="N52" s="85">
        <f t="shared" si="12"/>
        <v>2400</v>
      </c>
    </row>
    <row r="53" spans="1:14" ht="13.5" thickBot="1">
      <c r="A53" s="129" t="s">
        <v>74</v>
      </c>
      <c r="B53" s="128">
        <v>940</v>
      </c>
      <c r="C53" s="110"/>
      <c r="D53" s="84">
        <v>4</v>
      </c>
      <c r="E53" s="85">
        <f>B53-D53</f>
        <v>936</v>
      </c>
      <c r="F53" s="109"/>
      <c r="G53" s="84">
        <v>3</v>
      </c>
      <c r="H53" s="85">
        <f>B53-G53</f>
        <v>937</v>
      </c>
      <c r="I53" s="109"/>
      <c r="J53" s="84">
        <v>3</v>
      </c>
      <c r="K53" s="85">
        <f t="shared" si="13"/>
        <v>937</v>
      </c>
      <c r="L53" s="95">
        <f t="shared" si="11"/>
        <v>0</v>
      </c>
      <c r="M53" s="42">
        <f>(D53+G53+J53)/3</f>
        <v>3.3333333333333335</v>
      </c>
      <c r="N53" s="119">
        <f t="shared" si="12"/>
        <v>936.6666666666666</v>
      </c>
    </row>
    <row r="54" spans="1:14" ht="13.5" thickBot="1">
      <c r="A54" s="124" t="s">
        <v>17</v>
      </c>
      <c r="B54" s="86">
        <f>SUM(B50:B53)</f>
        <v>5340</v>
      </c>
      <c r="C54" s="111">
        <f>SUM(C50:C52)</f>
        <v>0</v>
      </c>
      <c r="D54" s="112">
        <f>SUM(D50:D53)</f>
        <v>471</v>
      </c>
      <c r="E54" s="132">
        <f>SUM(E50:E53)</f>
        <v>4869</v>
      </c>
      <c r="F54" s="86">
        <f>SUM(F50:F52)</f>
        <v>0</v>
      </c>
      <c r="G54" s="113">
        <f>SUM(G50:G53)</f>
        <v>460</v>
      </c>
      <c r="H54" s="132">
        <f>SUM(H50:H53)</f>
        <v>4880</v>
      </c>
      <c r="I54" s="113">
        <f>SUM(I50:I53)</f>
        <v>0</v>
      </c>
      <c r="J54" s="113">
        <f>SUM(J50:J53)</f>
        <v>528</v>
      </c>
      <c r="K54" s="132">
        <f>SUM(K50:K53)</f>
        <v>4812</v>
      </c>
      <c r="L54" s="111">
        <f t="shared" si="11"/>
        <v>0</v>
      </c>
      <c r="M54" s="112">
        <f>SUM(M50:M53)</f>
        <v>486.3333333333333</v>
      </c>
      <c r="N54" s="137">
        <f t="shared" si="12"/>
        <v>4853.666666666667</v>
      </c>
    </row>
    <row r="55" spans="1:14" ht="13.5" thickBot="1">
      <c r="A55" s="92" t="s">
        <v>53</v>
      </c>
      <c r="B55" s="103">
        <v>8560</v>
      </c>
      <c r="C55" s="97"/>
      <c r="D55" s="125"/>
      <c r="E55" s="114">
        <f>B55-D55</f>
        <v>8560</v>
      </c>
      <c r="F55" s="103"/>
      <c r="G55" s="125"/>
      <c r="H55" s="114">
        <f>B55-G55</f>
        <v>8560</v>
      </c>
      <c r="I55" s="103"/>
      <c r="J55" s="125"/>
      <c r="K55" s="114">
        <f t="shared" si="13"/>
        <v>8560</v>
      </c>
      <c r="L55" s="111">
        <f t="shared" si="11"/>
        <v>0</v>
      </c>
      <c r="M55" s="112">
        <f>L55/2208</f>
        <v>0</v>
      </c>
      <c r="N55" s="114">
        <f t="shared" si="12"/>
        <v>8560</v>
      </c>
    </row>
    <row r="56" spans="1:14" ht="13.5" thickBot="1">
      <c r="A56" s="92" t="s">
        <v>65</v>
      </c>
      <c r="B56" s="103">
        <v>16858</v>
      </c>
      <c r="C56" s="115">
        <f>SUM(C54:C55)</f>
        <v>0</v>
      </c>
      <c r="D56" s="116">
        <f>D54+D55</f>
        <v>471</v>
      </c>
      <c r="E56" s="116">
        <f>E54+E55</f>
        <v>13429</v>
      </c>
      <c r="F56" s="103">
        <f>SUM(F54:F55)</f>
        <v>0</v>
      </c>
      <c r="G56" s="116">
        <f>G54+G55</f>
        <v>460</v>
      </c>
      <c r="H56" s="127">
        <f>SUM(H54:H55)</f>
        <v>13440</v>
      </c>
      <c r="I56" s="103">
        <f>I54+I55</f>
        <v>0</v>
      </c>
      <c r="J56" s="116">
        <f>J54+J55</f>
        <v>528</v>
      </c>
      <c r="K56" s="114">
        <f t="shared" si="13"/>
        <v>16330</v>
      </c>
      <c r="L56" s="111">
        <f t="shared" si="11"/>
        <v>0</v>
      </c>
      <c r="M56" s="112">
        <f>L56/2208</f>
        <v>0</v>
      </c>
      <c r="N56" s="114">
        <f t="shared" si="12"/>
        <v>16858</v>
      </c>
    </row>
    <row r="57" spans="1:14" ht="13.5" thickBot="1">
      <c r="A57" s="126" t="s">
        <v>52</v>
      </c>
      <c r="B57" s="103">
        <v>7140</v>
      </c>
      <c r="C57" s="97"/>
      <c r="D57" s="112"/>
      <c r="E57" s="114">
        <f>B57-D57</f>
        <v>7140</v>
      </c>
      <c r="F57" s="103"/>
      <c r="G57" s="112"/>
      <c r="H57" s="114">
        <f>B57-G57</f>
        <v>7140</v>
      </c>
      <c r="I57" s="103"/>
      <c r="J57" s="112"/>
      <c r="K57" s="114">
        <f t="shared" si="13"/>
        <v>7140</v>
      </c>
      <c r="L57" s="111">
        <f t="shared" si="11"/>
        <v>0</v>
      </c>
      <c r="M57" s="112">
        <f>L57/2208</f>
        <v>0</v>
      </c>
      <c r="N57" s="114">
        <f t="shared" si="12"/>
        <v>7140</v>
      </c>
    </row>
    <row r="58" spans="1:14" ht="13.5" thickBot="1">
      <c r="A58" s="123" t="s">
        <v>70</v>
      </c>
      <c r="B58" s="117">
        <v>20100</v>
      </c>
      <c r="C58" s="118"/>
      <c r="D58" s="55"/>
      <c r="E58" s="119">
        <f>B58-D58</f>
        <v>20100</v>
      </c>
      <c r="F58" s="117"/>
      <c r="G58" s="55"/>
      <c r="H58" s="119">
        <f>B58-G58</f>
        <v>20100</v>
      </c>
      <c r="I58" s="117">
        <f>I56+I57</f>
        <v>0</v>
      </c>
      <c r="J58" s="55"/>
      <c r="K58" s="119">
        <f>B58-J58</f>
        <v>20100</v>
      </c>
      <c r="L58" s="120">
        <f t="shared" si="11"/>
        <v>0</v>
      </c>
      <c r="M58" s="55">
        <f>L58/2208</f>
        <v>0</v>
      </c>
      <c r="N58" s="119">
        <f t="shared" si="12"/>
        <v>20100</v>
      </c>
    </row>
    <row r="61" spans="1:2" ht="13.5" thickBot="1">
      <c r="A61" t="s">
        <v>75</v>
      </c>
      <c r="B61" t="s">
        <v>76</v>
      </c>
    </row>
    <row r="62" spans="2:3" ht="12.75">
      <c r="B62" s="130" t="s">
        <v>71</v>
      </c>
      <c r="C62" t="s">
        <v>83</v>
      </c>
    </row>
    <row r="63" ht="12.75">
      <c r="B63" s="131" t="s">
        <v>72</v>
      </c>
    </row>
    <row r="64" spans="2:14" ht="13.5" thickBot="1">
      <c r="B64" s="33" t="s">
        <v>74</v>
      </c>
      <c r="N64" s="144">
        <f>(N54+N40+N25+N11)/4</f>
        <v>4486.625</v>
      </c>
    </row>
    <row r="66" ht="12.75">
      <c r="B66" t="s">
        <v>78</v>
      </c>
    </row>
    <row r="67" ht="12.75">
      <c r="B67" t="s">
        <v>79</v>
      </c>
    </row>
  </sheetData>
  <sheetProtection/>
  <mergeCells count="28">
    <mergeCell ref="M34:M35"/>
    <mergeCell ref="A46:A49"/>
    <mergeCell ref="B46:B47"/>
    <mergeCell ref="B48:B49"/>
    <mergeCell ref="D48:D49"/>
    <mergeCell ref="G48:G49"/>
    <mergeCell ref="J48:J49"/>
    <mergeCell ref="M48:M49"/>
    <mergeCell ref="A32:A35"/>
    <mergeCell ref="B32:B33"/>
    <mergeCell ref="B34:B35"/>
    <mergeCell ref="D34:D35"/>
    <mergeCell ref="G34:G35"/>
    <mergeCell ref="J34:J35"/>
    <mergeCell ref="M6:M7"/>
    <mergeCell ref="A18:A21"/>
    <mergeCell ref="B18:B19"/>
    <mergeCell ref="B20:B21"/>
    <mergeCell ref="D20:D21"/>
    <mergeCell ref="G20:G21"/>
    <mergeCell ref="J20:J21"/>
    <mergeCell ref="M20:M21"/>
    <mergeCell ref="A4:A7"/>
    <mergeCell ref="B4:B5"/>
    <mergeCell ref="B6:B7"/>
    <mergeCell ref="D6:D7"/>
    <mergeCell ref="G6:G7"/>
    <mergeCell ref="J6:J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N78"/>
  <sheetViews>
    <sheetView zoomScalePageLayoutView="0" workbookViewId="0" topLeftCell="A40">
      <selection activeCell="B27" sqref="B27"/>
    </sheetView>
  </sheetViews>
  <sheetFormatPr defaultColWidth="9.00390625" defaultRowHeight="12.75"/>
  <cols>
    <col min="1" max="1" width="27.375" style="0" customWidth="1"/>
    <col min="2" max="2" width="14.375" style="0" customWidth="1"/>
    <col min="5" max="5" width="12.125" style="0" customWidth="1"/>
  </cols>
  <sheetData>
    <row r="3" ht="13.5" thickBot="1"/>
    <row r="4" spans="1:14" ht="12.75">
      <c r="A4" s="192" t="s">
        <v>0</v>
      </c>
      <c r="B4" s="195" t="s">
        <v>1</v>
      </c>
      <c r="C4" s="51" t="s">
        <v>85</v>
      </c>
      <c r="D4" s="51"/>
      <c r="E4" s="52"/>
      <c r="F4" s="51" t="s">
        <v>85</v>
      </c>
      <c r="G4" s="51"/>
      <c r="H4" s="52"/>
      <c r="I4" s="51" t="s">
        <v>85</v>
      </c>
      <c r="J4" s="51"/>
      <c r="K4" s="52"/>
      <c r="L4" s="51" t="s">
        <v>85</v>
      </c>
      <c r="M4" s="51"/>
      <c r="N4" s="52"/>
    </row>
    <row r="5" spans="1:14" ht="12.75">
      <c r="A5" s="193"/>
      <c r="B5" s="196"/>
      <c r="C5" s="40" t="s">
        <v>51</v>
      </c>
      <c r="D5" s="40"/>
      <c r="E5" s="66"/>
      <c r="F5" s="40" t="s">
        <v>56</v>
      </c>
      <c r="G5" s="40"/>
      <c r="H5" s="66"/>
      <c r="I5" s="40" t="s">
        <v>57</v>
      </c>
      <c r="J5" s="40"/>
      <c r="K5" s="66"/>
      <c r="L5" s="40" t="s">
        <v>42</v>
      </c>
      <c r="M5" s="40"/>
      <c r="N5" s="66"/>
    </row>
    <row r="6" spans="1:14" ht="12.75" customHeight="1">
      <c r="A6" s="193"/>
      <c r="B6" s="197" t="s">
        <v>19</v>
      </c>
      <c r="C6" s="93" t="s">
        <v>47</v>
      </c>
      <c r="D6" s="191" t="s">
        <v>82</v>
      </c>
      <c r="E6" s="53" t="s">
        <v>8</v>
      </c>
      <c r="F6" s="93" t="s">
        <v>47</v>
      </c>
      <c r="G6" s="191" t="s">
        <v>82</v>
      </c>
      <c r="H6" s="53" t="s">
        <v>8</v>
      </c>
      <c r="I6" s="93" t="s">
        <v>47</v>
      </c>
      <c r="J6" s="191" t="s">
        <v>82</v>
      </c>
      <c r="K6" s="53" t="s">
        <v>8</v>
      </c>
      <c r="L6" s="93" t="s">
        <v>47</v>
      </c>
      <c r="M6" s="191" t="s">
        <v>82</v>
      </c>
      <c r="N6" s="53" t="s">
        <v>8</v>
      </c>
    </row>
    <row r="7" spans="1:14" ht="13.5" thickBot="1">
      <c r="A7" s="194"/>
      <c r="B7" s="198"/>
      <c r="C7" s="94" t="s">
        <v>48</v>
      </c>
      <c r="D7" s="190"/>
      <c r="E7" s="54" t="s">
        <v>18</v>
      </c>
      <c r="F7" s="94" t="s">
        <v>48</v>
      </c>
      <c r="G7" s="190"/>
      <c r="H7" s="54" t="s">
        <v>18</v>
      </c>
      <c r="I7" s="94" t="s">
        <v>48</v>
      </c>
      <c r="J7" s="190"/>
      <c r="K7" s="54" t="s">
        <v>18</v>
      </c>
      <c r="L7" s="94" t="s">
        <v>48</v>
      </c>
      <c r="M7" s="190"/>
      <c r="N7" s="54" t="s">
        <v>18</v>
      </c>
    </row>
    <row r="8" spans="1:14" ht="13.5" thickBot="1">
      <c r="A8" s="129" t="s">
        <v>74</v>
      </c>
      <c r="B8" s="98">
        <v>940</v>
      </c>
      <c r="C8" s="37"/>
      <c r="D8" s="42">
        <v>3</v>
      </c>
      <c r="E8" s="69">
        <f>B8-D8</f>
        <v>937</v>
      </c>
      <c r="F8" s="98"/>
      <c r="G8" s="42">
        <v>3</v>
      </c>
      <c r="H8" s="69">
        <f aca="true" t="shared" si="0" ref="H8:H15">B8-G8</f>
        <v>937</v>
      </c>
      <c r="I8" s="98"/>
      <c r="J8" s="42">
        <v>3</v>
      </c>
      <c r="K8" s="69">
        <f aca="true" t="shared" si="1" ref="K8:K13">B8-J8</f>
        <v>937</v>
      </c>
      <c r="L8" s="37">
        <f aca="true" t="shared" si="2" ref="L8:L15">C8+F8+I8</f>
        <v>0</v>
      </c>
      <c r="M8" s="42">
        <f>(D8+G8+J8)/3</f>
        <v>3</v>
      </c>
      <c r="N8" s="69">
        <f>B8-M8</f>
        <v>937</v>
      </c>
    </row>
    <row r="9" spans="1:14" ht="12.75" customHeight="1" thickBot="1">
      <c r="A9" s="88" t="s">
        <v>71</v>
      </c>
      <c r="B9" s="99">
        <v>2000</v>
      </c>
      <c r="C9" s="38"/>
      <c r="D9" s="42">
        <v>610</v>
      </c>
      <c r="E9" s="69">
        <f>B9-D9</f>
        <v>1390</v>
      </c>
      <c r="F9" s="99"/>
      <c r="G9" s="42">
        <v>512</v>
      </c>
      <c r="H9" s="69">
        <f t="shared" si="0"/>
        <v>1488</v>
      </c>
      <c r="I9" s="99"/>
      <c r="J9" s="42">
        <v>487</v>
      </c>
      <c r="K9" s="69">
        <f t="shared" si="1"/>
        <v>1513</v>
      </c>
      <c r="L9" s="37">
        <f t="shared" si="2"/>
        <v>0</v>
      </c>
      <c r="M9" s="42">
        <f>(D9+G9+J9)/3</f>
        <v>536.3333333333334</v>
      </c>
      <c r="N9" s="69">
        <f>B9-M9</f>
        <v>1463.6666666666665</v>
      </c>
    </row>
    <row r="10" spans="1:14" ht="13.5" thickBot="1">
      <c r="A10" s="122" t="s">
        <v>72</v>
      </c>
      <c r="B10" s="109">
        <v>0</v>
      </c>
      <c r="C10" s="110"/>
      <c r="D10" s="84">
        <v>0</v>
      </c>
      <c r="E10" s="85">
        <f>B10-D10</f>
        <v>0</v>
      </c>
      <c r="F10" s="109"/>
      <c r="G10" s="84">
        <v>0</v>
      </c>
      <c r="H10" s="85">
        <f t="shared" si="0"/>
        <v>0</v>
      </c>
      <c r="I10" s="109"/>
      <c r="J10" s="84">
        <v>0</v>
      </c>
      <c r="K10" s="85">
        <f t="shared" si="1"/>
        <v>0</v>
      </c>
      <c r="L10" s="95">
        <f t="shared" si="2"/>
        <v>0</v>
      </c>
      <c r="M10" s="42">
        <f>(D10+G10+J10)/3</f>
        <v>0</v>
      </c>
      <c r="N10" s="85">
        <f aca="true" t="shared" si="3" ref="N10:N15">B10-M10</f>
        <v>0</v>
      </c>
    </row>
    <row r="11" spans="1:14" ht="13.5" thickBot="1">
      <c r="A11" s="124" t="s">
        <v>17</v>
      </c>
      <c r="B11" s="86">
        <f>SUM(B8:B9)</f>
        <v>2940</v>
      </c>
      <c r="C11" s="111">
        <f>SUM(C8:C10)</f>
        <v>0</v>
      </c>
      <c r="D11" s="141">
        <f>SUM(D8:D10)</f>
        <v>613</v>
      </c>
      <c r="E11" s="147">
        <f>SUM(E8:E10)</f>
        <v>2327</v>
      </c>
      <c r="F11" s="86">
        <f>SUM(F8:F10)</f>
        <v>0</v>
      </c>
      <c r="G11" s="112">
        <f>SUM(G8:G10)</f>
        <v>515</v>
      </c>
      <c r="H11" s="148">
        <f>B11-G11</f>
        <v>2425</v>
      </c>
      <c r="I11" s="86">
        <f>SUM(I8:I10)</f>
        <v>0</v>
      </c>
      <c r="J11" s="112">
        <f>SUM(J8:J10)</f>
        <v>490</v>
      </c>
      <c r="K11" s="148">
        <f>B11-J11</f>
        <v>2450</v>
      </c>
      <c r="L11" s="111">
        <f t="shared" si="2"/>
        <v>0</v>
      </c>
      <c r="M11" s="112">
        <f>SUM(M8:M10)</f>
        <v>539.3333333333334</v>
      </c>
      <c r="N11" s="133">
        <f>B11-M11</f>
        <v>2400.6666666666665</v>
      </c>
    </row>
    <row r="12" spans="1:14" ht="13.5" thickBot="1">
      <c r="A12" s="92" t="s">
        <v>53</v>
      </c>
      <c r="B12" s="103">
        <v>8560</v>
      </c>
      <c r="C12" s="97"/>
      <c r="D12" s="125"/>
      <c r="E12" s="146">
        <f>B12-D12</f>
        <v>8560</v>
      </c>
      <c r="F12" s="103"/>
      <c r="G12" s="125"/>
      <c r="H12" s="114">
        <f t="shared" si="0"/>
        <v>8560</v>
      </c>
      <c r="I12" s="103"/>
      <c r="J12" s="125"/>
      <c r="K12" s="114">
        <f t="shared" si="1"/>
        <v>8560</v>
      </c>
      <c r="L12" s="111">
        <f t="shared" si="2"/>
        <v>0</v>
      </c>
      <c r="M12" s="141">
        <f>(D12+G12+J12)/3</f>
        <v>0</v>
      </c>
      <c r="N12" s="114">
        <f t="shared" si="3"/>
        <v>8560</v>
      </c>
    </row>
    <row r="13" spans="1:14" ht="13.5" thickBot="1">
      <c r="A13" s="92" t="s">
        <v>65</v>
      </c>
      <c r="B13" s="103">
        <v>16858</v>
      </c>
      <c r="C13" s="115">
        <f>SUM(C11:C12)</f>
        <v>0</v>
      </c>
      <c r="D13" s="116">
        <f>SUM(D11:D12)</f>
        <v>613</v>
      </c>
      <c r="E13" s="116">
        <f>B13-D13</f>
        <v>16245</v>
      </c>
      <c r="F13" s="103">
        <f>SUM(F11:F12)</f>
        <v>0</v>
      </c>
      <c r="G13" s="116">
        <f>SUM(G11:G12)</f>
        <v>515</v>
      </c>
      <c r="H13" s="127">
        <f t="shared" si="0"/>
        <v>16343</v>
      </c>
      <c r="I13" s="103">
        <f>I11+I12</f>
        <v>0</v>
      </c>
      <c r="J13" s="116">
        <f>SUM(J11:J12)</f>
        <v>490</v>
      </c>
      <c r="K13" s="114">
        <f t="shared" si="1"/>
        <v>16368</v>
      </c>
      <c r="L13" s="111">
        <f t="shared" si="2"/>
        <v>0</v>
      </c>
      <c r="M13" s="42">
        <f>(D13+G13+J13)/3</f>
        <v>539.3333333333334</v>
      </c>
      <c r="N13" s="114">
        <f t="shared" si="3"/>
        <v>16318.666666666666</v>
      </c>
    </row>
    <row r="14" spans="1:14" ht="13.5" thickBot="1">
      <c r="A14" s="126" t="s">
        <v>52</v>
      </c>
      <c r="B14" s="103">
        <v>7140</v>
      </c>
      <c r="C14" s="97"/>
      <c r="D14" s="112">
        <v>3725</v>
      </c>
      <c r="E14" s="114">
        <f>B14-D14</f>
        <v>3415</v>
      </c>
      <c r="F14" s="103"/>
      <c r="G14" s="112">
        <v>3392</v>
      </c>
      <c r="H14" s="114">
        <f t="shared" si="0"/>
        <v>3748</v>
      </c>
      <c r="I14" s="103"/>
      <c r="J14" s="112">
        <v>3133</v>
      </c>
      <c r="K14" s="114">
        <f>B14-J14</f>
        <v>4007</v>
      </c>
      <c r="L14" s="111">
        <f t="shared" si="2"/>
        <v>0</v>
      </c>
      <c r="M14" s="42">
        <f>(D14+G14+J14)/3</f>
        <v>3416.6666666666665</v>
      </c>
      <c r="N14" s="114">
        <f t="shared" si="3"/>
        <v>3723.3333333333335</v>
      </c>
    </row>
    <row r="15" spans="1:14" ht="13.5" thickBot="1">
      <c r="A15" s="123" t="s">
        <v>70</v>
      </c>
      <c r="B15" s="117">
        <v>20100</v>
      </c>
      <c r="C15" s="118"/>
      <c r="D15" s="55"/>
      <c r="E15" s="119">
        <f>B15-D15</f>
        <v>20100</v>
      </c>
      <c r="F15" s="117"/>
      <c r="G15" s="55"/>
      <c r="H15" s="119">
        <f t="shared" si="0"/>
        <v>20100</v>
      </c>
      <c r="I15" s="117">
        <f>I13+I14</f>
        <v>0</v>
      </c>
      <c r="J15" s="55"/>
      <c r="K15" s="119">
        <f>B15-J15</f>
        <v>20100</v>
      </c>
      <c r="L15" s="120">
        <f t="shared" si="2"/>
        <v>0</v>
      </c>
      <c r="M15" s="140">
        <f>(D15+G15+J15)/3</f>
        <v>0</v>
      </c>
      <c r="N15" s="119">
        <f t="shared" si="3"/>
        <v>20100</v>
      </c>
    </row>
    <row r="16" spans="6:9" ht="12.75">
      <c r="F16" s="16"/>
      <c r="G16" s="16"/>
      <c r="H16" s="16"/>
      <c r="I16" s="16"/>
    </row>
    <row r="17" ht="13.5" thickBot="1"/>
    <row r="18" spans="1:14" ht="12.75">
      <c r="A18" s="192" t="s">
        <v>0</v>
      </c>
      <c r="B18" s="195" t="s">
        <v>1</v>
      </c>
      <c r="C18" s="51" t="s">
        <v>85</v>
      </c>
      <c r="D18" s="51"/>
      <c r="E18" s="52"/>
      <c r="F18" s="51" t="s">
        <v>85</v>
      </c>
      <c r="G18" s="51"/>
      <c r="H18" s="52"/>
      <c r="I18" s="51" t="s">
        <v>85</v>
      </c>
      <c r="J18" s="51"/>
      <c r="K18" s="52"/>
      <c r="L18" s="51" t="s">
        <v>85</v>
      </c>
      <c r="M18" s="51"/>
      <c r="N18" s="105"/>
    </row>
    <row r="19" spans="1:14" ht="13.5" thickBot="1">
      <c r="A19" s="193"/>
      <c r="B19" s="196"/>
      <c r="C19" s="40" t="s">
        <v>58</v>
      </c>
      <c r="D19" s="40"/>
      <c r="E19" s="66"/>
      <c r="F19" s="40" t="s">
        <v>59</v>
      </c>
      <c r="G19" s="40"/>
      <c r="H19" s="66"/>
      <c r="I19" s="40" t="s">
        <v>60</v>
      </c>
      <c r="J19" s="40"/>
      <c r="K19" s="66"/>
      <c r="L19" s="106" t="s">
        <v>43</v>
      </c>
      <c r="M19" s="107"/>
      <c r="N19" s="108"/>
    </row>
    <row r="20" spans="1:14" ht="12.75" customHeight="1">
      <c r="A20" s="193"/>
      <c r="B20" s="197" t="s">
        <v>19</v>
      </c>
      <c r="C20" s="93" t="s">
        <v>47</v>
      </c>
      <c r="D20" s="191" t="s">
        <v>82</v>
      </c>
      <c r="E20" s="53" t="s">
        <v>8</v>
      </c>
      <c r="F20" s="93" t="s">
        <v>47</v>
      </c>
      <c r="G20" s="191" t="s">
        <v>82</v>
      </c>
      <c r="H20" s="53" t="s">
        <v>8</v>
      </c>
      <c r="I20" s="93" t="s">
        <v>47</v>
      </c>
      <c r="J20" s="191" t="s">
        <v>82</v>
      </c>
      <c r="K20" s="53" t="s">
        <v>8</v>
      </c>
      <c r="L20" s="94" t="s">
        <v>47</v>
      </c>
      <c r="M20" s="191" t="s">
        <v>82</v>
      </c>
      <c r="N20" s="104" t="s">
        <v>8</v>
      </c>
    </row>
    <row r="21" spans="1:14" ht="13.5" thickBot="1">
      <c r="A21" s="194"/>
      <c r="B21" s="198"/>
      <c r="C21" s="94" t="s">
        <v>48</v>
      </c>
      <c r="D21" s="190"/>
      <c r="E21" s="54" t="s">
        <v>18</v>
      </c>
      <c r="F21" s="94" t="s">
        <v>48</v>
      </c>
      <c r="G21" s="190"/>
      <c r="H21" s="54" t="s">
        <v>18</v>
      </c>
      <c r="I21" s="94" t="s">
        <v>48</v>
      </c>
      <c r="J21" s="190"/>
      <c r="K21" s="54" t="s">
        <v>18</v>
      </c>
      <c r="L21" s="94" t="s">
        <v>48</v>
      </c>
      <c r="M21" s="190"/>
      <c r="N21" s="54" t="s">
        <v>18</v>
      </c>
    </row>
    <row r="22" spans="1:14" ht="13.5" thickBot="1">
      <c r="A22" s="129" t="s">
        <v>74</v>
      </c>
      <c r="B22" s="98">
        <v>940</v>
      </c>
      <c r="C22" s="37"/>
      <c r="D22" s="42">
        <v>3</v>
      </c>
      <c r="E22" s="69">
        <f>B22-D22</f>
        <v>937</v>
      </c>
      <c r="F22" s="98"/>
      <c r="G22" s="154">
        <v>3</v>
      </c>
      <c r="H22" s="69">
        <f>B22-G22</f>
        <v>937</v>
      </c>
      <c r="I22" s="98"/>
      <c r="J22" s="155">
        <v>3</v>
      </c>
      <c r="K22" s="69">
        <f>B22-J22</f>
        <v>937</v>
      </c>
      <c r="L22" s="37">
        <f aca="true" t="shared" si="4" ref="L22:L29">C22+F22+I22</f>
        <v>0</v>
      </c>
      <c r="M22" s="42">
        <f>(D22+G22+J22)/3</f>
        <v>3</v>
      </c>
      <c r="N22" s="69">
        <f>B22-M22</f>
        <v>937</v>
      </c>
    </row>
    <row r="23" spans="1:14" ht="13.5" thickBot="1">
      <c r="A23" s="88" t="s">
        <v>71</v>
      </c>
      <c r="B23" s="99">
        <v>2000</v>
      </c>
      <c r="C23" s="38"/>
      <c r="D23" s="42">
        <v>512</v>
      </c>
      <c r="E23" s="69">
        <f>B23-D23</f>
        <v>1488</v>
      </c>
      <c r="F23" s="99"/>
      <c r="G23" s="154">
        <v>371</v>
      </c>
      <c r="H23" s="69">
        <f>B23-G23</f>
        <v>1629</v>
      </c>
      <c r="I23" s="99"/>
      <c r="J23" s="155">
        <v>348</v>
      </c>
      <c r="K23" s="69">
        <f aca="true" t="shared" si="5" ref="K23:K28">B23-J23</f>
        <v>1652</v>
      </c>
      <c r="L23" s="37">
        <f t="shared" si="4"/>
        <v>0</v>
      </c>
      <c r="M23" s="42">
        <f>(D23+G23+J23)/3</f>
        <v>410.3333333333333</v>
      </c>
      <c r="N23" s="69">
        <f aca="true" t="shared" si="6" ref="N23:N28">B23-M23</f>
        <v>1589.6666666666667</v>
      </c>
    </row>
    <row r="24" spans="1:14" ht="13.5" thickBot="1">
      <c r="A24" s="122" t="s">
        <v>72</v>
      </c>
      <c r="B24" s="109"/>
      <c r="C24" s="110"/>
      <c r="D24" s="84"/>
      <c r="E24" s="85">
        <f>B24-D24</f>
        <v>0</v>
      </c>
      <c r="F24" s="109"/>
      <c r="G24" s="84"/>
      <c r="H24" s="85">
        <f>B24-G24</f>
        <v>0</v>
      </c>
      <c r="I24" s="109"/>
      <c r="J24" s="84"/>
      <c r="K24" s="85">
        <f t="shared" si="5"/>
        <v>0</v>
      </c>
      <c r="L24" s="95">
        <f t="shared" si="4"/>
        <v>0</v>
      </c>
      <c r="M24" s="42">
        <f>(D24+G24+J24)/3</f>
        <v>0</v>
      </c>
      <c r="N24" s="85">
        <f>B24-M24</f>
        <v>0</v>
      </c>
    </row>
    <row r="25" spans="1:14" ht="13.5" thickBot="1">
      <c r="A25" s="124" t="s">
        <v>17</v>
      </c>
      <c r="B25" s="86">
        <f aca="true" t="shared" si="7" ref="B25:G25">SUM(B22:B24)</f>
        <v>2940</v>
      </c>
      <c r="C25" s="111">
        <f t="shared" si="7"/>
        <v>0</v>
      </c>
      <c r="D25" s="141">
        <f t="shared" si="7"/>
        <v>515</v>
      </c>
      <c r="E25" s="113">
        <f t="shared" si="7"/>
        <v>2425</v>
      </c>
      <c r="F25" s="86">
        <f t="shared" si="7"/>
        <v>0</v>
      </c>
      <c r="G25" s="112">
        <f t="shared" si="7"/>
        <v>374</v>
      </c>
      <c r="H25" s="114">
        <f>B25-G25</f>
        <v>2566</v>
      </c>
      <c r="I25" s="86">
        <f>SUM(I22:I24)</f>
        <v>0</v>
      </c>
      <c r="J25" s="112">
        <f>SUM(J22:J24)</f>
        <v>351</v>
      </c>
      <c r="K25" s="114">
        <f t="shared" si="5"/>
        <v>2589</v>
      </c>
      <c r="L25" s="111">
        <f t="shared" si="4"/>
        <v>0</v>
      </c>
      <c r="M25" s="112">
        <f>SUM(M22:M24)</f>
        <v>413.3333333333333</v>
      </c>
      <c r="N25" s="134">
        <f>B25-M25</f>
        <v>2526.6666666666665</v>
      </c>
    </row>
    <row r="26" spans="1:14" ht="13.5" thickBot="1">
      <c r="A26" s="92" t="s">
        <v>53</v>
      </c>
      <c r="B26" s="103">
        <v>8560</v>
      </c>
      <c r="C26" s="97"/>
      <c r="D26" s="125"/>
      <c r="E26" s="114">
        <f>B26-D26</f>
        <v>8560</v>
      </c>
      <c r="F26" s="103"/>
      <c r="G26" s="125"/>
      <c r="H26" s="114">
        <f>B26-G26</f>
        <v>8560</v>
      </c>
      <c r="I26" s="103"/>
      <c r="J26" s="125"/>
      <c r="K26" s="114">
        <f t="shared" si="5"/>
        <v>8560</v>
      </c>
      <c r="L26" s="160">
        <f t="shared" si="4"/>
        <v>0</v>
      </c>
      <c r="M26" s="163">
        <f>(D26+G26+J26)/3</f>
        <v>0</v>
      </c>
      <c r="N26" s="113">
        <f t="shared" si="6"/>
        <v>8560</v>
      </c>
    </row>
    <row r="27" spans="1:14" ht="13.5" thickBot="1">
      <c r="A27" s="92" t="s">
        <v>65</v>
      </c>
      <c r="B27" s="103">
        <v>16858</v>
      </c>
      <c r="C27" s="115">
        <f>SUM(C25:C26)</f>
        <v>0</v>
      </c>
      <c r="D27" s="116">
        <f>SUM(D25:D26)</f>
        <v>515</v>
      </c>
      <c r="E27" s="116">
        <f>E25+E26</f>
        <v>10985</v>
      </c>
      <c r="F27" s="103">
        <f>SUM(F25:F26)</f>
        <v>0</v>
      </c>
      <c r="G27" s="116">
        <f>SUM(G25:G26)</f>
        <v>374</v>
      </c>
      <c r="H27" s="127">
        <f>SUM(H25:H26)</f>
        <v>11126</v>
      </c>
      <c r="I27" s="103">
        <f>I25+I26</f>
        <v>0</v>
      </c>
      <c r="J27" s="116">
        <f>SUM(J25:J26)</f>
        <v>351</v>
      </c>
      <c r="K27" s="114">
        <f t="shared" si="5"/>
        <v>16507</v>
      </c>
      <c r="L27" s="160">
        <f t="shared" si="4"/>
        <v>0</v>
      </c>
      <c r="M27" s="164">
        <f>(D27+G27+J27)/3</f>
        <v>413.3333333333333</v>
      </c>
      <c r="N27" s="113">
        <f t="shared" si="6"/>
        <v>16444.666666666668</v>
      </c>
    </row>
    <row r="28" spans="1:14" ht="13.5" thickBot="1">
      <c r="A28" s="126" t="s">
        <v>94</v>
      </c>
      <c r="B28" s="103">
        <v>7140</v>
      </c>
      <c r="C28" s="97"/>
      <c r="D28" s="112">
        <v>3297</v>
      </c>
      <c r="E28" s="114">
        <f>B28-D28</f>
        <v>3843</v>
      </c>
      <c r="F28" s="103"/>
      <c r="G28" s="112">
        <v>3229</v>
      </c>
      <c r="H28" s="114">
        <f>B28-G28</f>
        <v>3911</v>
      </c>
      <c r="I28" s="103"/>
      <c r="J28" s="112">
        <v>2554</v>
      </c>
      <c r="K28" s="114">
        <f t="shared" si="5"/>
        <v>4586</v>
      </c>
      <c r="L28" s="160">
        <f t="shared" si="4"/>
        <v>0</v>
      </c>
      <c r="M28" s="164">
        <f>(D28+G28+J28)/3</f>
        <v>3026.6666666666665</v>
      </c>
      <c r="N28" s="113">
        <f t="shared" si="6"/>
        <v>4113.333333333334</v>
      </c>
    </row>
    <row r="29" spans="1:14" ht="13.5" thickBot="1">
      <c r="A29" s="123" t="s">
        <v>70</v>
      </c>
      <c r="B29" s="117">
        <v>20100</v>
      </c>
      <c r="C29" s="118"/>
      <c r="D29" s="55"/>
      <c r="E29" s="119">
        <f>B29-D29</f>
        <v>20100</v>
      </c>
      <c r="F29" s="117"/>
      <c r="G29" s="55"/>
      <c r="H29" s="119">
        <f>B29-G29</f>
        <v>20100</v>
      </c>
      <c r="I29" s="117">
        <f>I27+I28</f>
        <v>0</v>
      </c>
      <c r="J29" s="55"/>
      <c r="K29" s="119">
        <f>B29-J29</f>
        <v>20100</v>
      </c>
      <c r="L29" s="161">
        <f t="shared" si="4"/>
        <v>0</v>
      </c>
      <c r="M29" s="165">
        <f>(D29+G29+J29)/3</f>
        <v>0</v>
      </c>
      <c r="N29" s="162">
        <f>B29-M29</f>
        <v>20100</v>
      </c>
    </row>
    <row r="31" ht="13.5" thickBot="1"/>
    <row r="32" spans="1:14" ht="12.75">
      <c r="A32" s="192" t="s">
        <v>0</v>
      </c>
      <c r="B32" s="195" t="s">
        <v>1</v>
      </c>
      <c r="C32" s="51" t="s">
        <v>85</v>
      </c>
      <c r="D32" s="51"/>
      <c r="E32" s="52"/>
      <c r="F32" s="51" t="s">
        <v>85</v>
      </c>
      <c r="G32" s="51"/>
      <c r="H32" s="52"/>
      <c r="I32" s="51" t="s">
        <v>85</v>
      </c>
      <c r="J32" s="51"/>
      <c r="K32" s="52"/>
      <c r="L32" s="51" t="s">
        <v>85</v>
      </c>
      <c r="M32" s="51"/>
      <c r="N32" s="105"/>
    </row>
    <row r="33" spans="1:14" ht="13.5" thickBot="1">
      <c r="A33" s="193"/>
      <c r="B33" s="196"/>
      <c r="C33" s="40" t="s">
        <v>62</v>
      </c>
      <c r="D33" s="40"/>
      <c r="E33" s="66"/>
      <c r="F33" s="40" t="s">
        <v>63</v>
      </c>
      <c r="G33" s="40"/>
      <c r="H33" s="66"/>
      <c r="I33" s="40" t="s">
        <v>64</v>
      </c>
      <c r="J33" s="40"/>
      <c r="K33" s="66"/>
      <c r="L33" s="106" t="s">
        <v>3</v>
      </c>
      <c r="M33" s="107"/>
      <c r="N33" s="108"/>
    </row>
    <row r="34" spans="1:14" ht="12.75" customHeight="1">
      <c r="A34" s="193"/>
      <c r="B34" s="197" t="s">
        <v>66</v>
      </c>
      <c r="C34" s="93" t="s">
        <v>47</v>
      </c>
      <c r="D34" s="191" t="s">
        <v>82</v>
      </c>
      <c r="E34" s="53" t="s">
        <v>8</v>
      </c>
      <c r="F34" s="93" t="s">
        <v>47</v>
      </c>
      <c r="G34" s="191" t="s">
        <v>82</v>
      </c>
      <c r="H34" s="53" t="s">
        <v>8</v>
      </c>
      <c r="I34" s="93" t="s">
        <v>47</v>
      </c>
      <c r="J34" s="191" t="s">
        <v>82</v>
      </c>
      <c r="K34" s="53" t="s">
        <v>8</v>
      </c>
      <c r="L34" s="94" t="s">
        <v>47</v>
      </c>
      <c r="M34" s="191" t="s">
        <v>82</v>
      </c>
      <c r="N34" s="104" t="s">
        <v>8</v>
      </c>
    </row>
    <row r="35" spans="1:14" ht="13.5" thickBot="1">
      <c r="A35" s="194"/>
      <c r="B35" s="198"/>
      <c r="C35" s="94" t="s">
        <v>48</v>
      </c>
      <c r="D35" s="190"/>
      <c r="E35" s="54" t="s">
        <v>18</v>
      </c>
      <c r="F35" s="94" t="s">
        <v>48</v>
      </c>
      <c r="G35" s="190"/>
      <c r="H35" s="54" t="s">
        <v>18</v>
      </c>
      <c r="I35" s="94" t="s">
        <v>48</v>
      </c>
      <c r="J35" s="190"/>
      <c r="K35" s="54" t="s">
        <v>18</v>
      </c>
      <c r="L35" s="94" t="s">
        <v>48</v>
      </c>
      <c r="M35" s="190"/>
      <c r="N35" s="54" t="s">
        <v>18</v>
      </c>
    </row>
    <row r="36" spans="1:14" ht="13.5" thickBot="1">
      <c r="A36" s="87" t="s">
        <v>11</v>
      </c>
      <c r="B36" s="98"/>
      <c r="C36" s="37"/>
      <c r="D36" s="42"/>
      <c r="E36" s="69"/>
      <c r="F36" s="98"/>
      <c r="G36" s="42"/>
      <c r="H36" s="69">
        <f>B36-G36</f>
        <v>0</v>
      </c>
      <c r="I36" s="98"/>
      <c r="J36" s="42"/>
      <c r="K36" s="69"/>
      <c r="L36" s="37">
        <f>C36+F36+I36</f>
        <v>0</v>
      </c>
      <c r="M36" s="42">
        <f>L36/2208</f>
        <v>0</v>
      </c>
      <c r="N36" s="69">
        <v>0</v>
      </c>
    </row>
    <row r="37" spans="1:14" ht="13.5" thickBot="1">
      <c r="A37" s="88" t="s">
        <v>71</v>
      </c>
      <c r="B37" s="99">
        <v>2000</v>
      </c>
      <c r="C37" s="38"/>
      <c r="D37" s="156">
        <v>325</v>
      </c>
      <c r="E37" s="69">
        <f>B37-D37</f>
        <v>1675</v>
      </c>
      <c r="F37" s="99"/>
      <c r="G37" s="156">
        <v>286.45</v>
      </c>
      <c r="H37" s="69">
        <f aca="true" t="shared" si="8" ref="H37:H43">B37-G37</f>
        <v>1713.55</v>
      </c>
      <c r="I37" s="98"/>
      <c r="J37" s="166">
        <v>302</v>
      </c>
      <c r="K37" s="69">
        <f aca="true" t="shared" si="9" ref="K37:K43">B37-J37</f>
        <v>1698</v>
      </c>
      <c r="L37" s="37">
        <f aca="true" t="shared" si="10" ref="L37:L43">C37+F37+I37</f>
        <v>0</v>
      </c>
      <c r="M37" s="42">
        <f>(D37+G37+J37)/3</f>
        <v>304.48333333333335</v>
      </c>
      <c r="N37" s="69">
        <f>2000-M37</f>
        <v>1695.5166666666667</v>
      </c>
    </row>
    <row r="38" spans="1:14" ht="13.5" thickBot="1">
      <c r="A38" s="122" t="s">
        <v>16</v>
      </c>
      <c r="B38" s="109"/>
      <c r="C38" s="110"/>
      <c r="D38" s="142"/>
      <c r="E38" s="85">
        <f>B38-D38</f>
        <v>0</v>
      </c>
      <c r="F38" s="109"/>
      <c r="G38" s="143">
        <v>0</v>
      </c>
      <c r="H38" s="85">
        <v>0</v>
      </c>
      <c r="I38" s="109"/>
      <c r="J38" s="149">
        <v>0</v>
      </c>
      <c r="K38" s="85">
        <v>0</v>
      </c>
      <c r="L38" s="95">
        <f t="shared" si="10"/>
        <v>0</v>
      </c>
      <c r="M38" s="42">
        <f>(D38+G38+J38)/3</f>
        <v>0</v>
      </c>
      <c r="N38" s="85">
        <f>2400-M38</f>
        <v>2400</v>
      </c>
    </row>
    <row r="39" spans="1:14" ht="13.5" thickBot="1">
      <c r="A39" s="129" t="s">
        <v>74</v>
      </c>
      <c r="B39" s="128">
        <v>940</v>
      </c>
      <c r="C39" s="110"/>
      <c r="D39" s="158">
        <v>9</v>
      </c>
      <c r="E39" s="139">
        <f>B39-D39</f>
        <v>931</v>
      </c>
      <c r="F39" s="109"/>
      <c r="G39" s="157">
        <v>20.73</v>
      </c>
      <c r="H39" s="85">
        <f>B39-G39</f>
        <v>919.27</v>
      </c>
      <c r="I39" s="109"/>
      <c r="J39" s="157">
        <v>15</v>
      </c>
      <c r="K39" s="85">
        <f>B39-J39</f>
        <v>925</v>
      </c>
      <c r="L39" s="95">
        <f>C39+F39+I39</f>
        <v>0</v>
      </c>
      <c r="M39" s="42">
        <f>(D39+G39+J39)/3</f>
        <v>14.910000000000002</v>
      </c>
      <c r="N39" s="85">
        <f>940-M39</f>
        <v>925.09</v>
      </c>
    </row>
    <row r="40" spans="1:14" ht="13.5" thickBot="1">
      <c r="A40" s="124" t="s">
        <v>17</v>
      </c>
      <c r="B40" s="86">
        <f>SUM(B36:B39)</f>
        <v>2940</v>
      </c>
      <c r="C40" s="111">
        <f>SUM(C36:C38)</f>
        <v>0</v>
      </c>
      <c r="D40" s="112">
        <f>SUM(D36:D39)</f>
        <v>334</v>
      </c>
      <c r="E40" s="132">
        <f>SUM(E36:E39)</f>
        <v>2606</v>
      </c>
      <c r="F40" s="86">
        <f>SUM(F36:F38)</f>
        <v>0</v>
      </c>
      <c r="G40" s="112">
        <f>SUM(G36:G39)</f>
        <v>307.18</v>
      </c>
      <c r="H40" s="133">
        <f>B40-G40</f>
        <v>2632.82</v>
      </c>
      <c r="I40" s="86">
        <f>SUM(I36:I38)</f>
        <v>0</v>
      </c>
      <c r="J40" s="112">
        <f>SUM(J36:J39)</f>
        <v>317</v>
      </c>
      <c r="K40" s="133">
        <f>B40-J40</f>
        <v>2623</v>
      </c>
      <c r="L40" s="111">
        <f t="shared" si="10"/>
        <v>0</v>
      </c>
      <c r="M40" s="112">
        <f>SUM(M36:M39)</f>
        <v>319.3933333333334</v>
      </c>
      <c r="N40" s="132">
        <f>B40-M40</f>
        <v>2620.6066666666666</v>
      </c>
    </row>
    <row r="41" spans="1:14" ht="13.5" thickBot="1">
      <c r="A41" s="92" t="s">
        <v>53</v>
      </c>
      <c r="B41" s="103">
        <v>6530</v>
      </c>
      <c r="C41" s="97"/>
      <c r="D41" s="125"/>
      <c r="E41" s="114">
        <f>B41-D41</f>
        <v>6530</v>
      </c>
      <c r="F41" s="103"/>
      <c r="G41" s="125">
        <v>0</v>
      </c>
      <c r="H41" s="114">
        <f t="shared" si="8"/>
        <v>6530</v>
      </c>
      <c r="I41" s="103"/>
      <c r="J41" s="125"/>
      <c r="K41" s="114">
        <f t="shared" si="9"/>
        <v>6530</v>
      </c>
      <c r="L41" s="111">
        <f>C41+F41+I41</f>
        <v>0</v>
      </c>
      <c r="M41" s="112">
        <f>(D41+G41+J41)/3</f>
        <v>0</v>
      </c>
      <c r="N41" s="85">
        <f>B41-M41</f>
        <v>6530</v>
      </c>
    </row>
    <row r="42" spans="1:14" ht="13.5" thickBot="1">
      <c r="A42" s="92" t="s">
        <v>69</v>
      </c>
      <c r="B42" s="103">
        <v>16858</v>
      </c>
      <c r="C42" s="115">
        <f>C40+C41</f>
        <v>0</v>
      </c>
      <c r="D42" s="116">
        <f>D40+D41</f>
        <v>334</v>
      </c>
      <c r="E42" s="159">
        <f>SUM(E40:E41)</f>
        <v>9136</v>
      </c>
      <c r="F42" s="103">
        <f>SUM(F40:F41)</f>
        <v>0</v>
      </c>
      <c r="G42" s="116">
        <f>G40+G41</f>
        <v>307.18</v>
      </c>
      <c r="H42" s="121">
        <f>SUM(H40:H41)</f>
        <v>9162.82</v>
      </c>
      <c r="I42" s="103">
        <f>SUM(I40:I41)</f>
        <v>0</v>
      </c>
      <c r="J42" s="116">
        <f>J40+J41</f>
        <v>317</v>
      </c>
      <c r="K42" s="114">
        <f>SUM(K40:K41)</f>
        <v>9153</v>
      </c>
      <c r="L42" s="111">
        <f>C42+F42+I42</f>
        <v>0</v>
      </c>
      <c r="M42" s="112">
        <f>(D42+G42+J42)/3</f>
        <v>319.3933333333334</v>
      </c>
      <c r="N42" s="121">
        <f>SUM(N38:N40)</f>
        <v>5945.696666666667</v>
      </c>
    </row>
    <row r="43" spans="1:14" ht="13.5" thickBot="1">
      <c r="A43" s="126" t="s">
        <v>94</v>
      </c>
      <c r="B43" s="103">
        <v>7140</v>
      </c>
      <c r="C43" s="97"/>
      <c r="D43" s="112">
        <v>2230</v>
      </c>
      <c r="E43" s="114">
        <f>B43-D43</f>
        <v>4910</v>
      </c>
      <c r="F43" s="103"/>
      <c r="G43" s="112">
        <v>2272</v>
      </c>
      <c r="H43" s="114">
        <f t="shared" si="8"/>
        <v>4868</v>
      </c>
      <c r="I43" s="97"/>
      <c r="J43" s="112">
        <v>1151</v>
      </c>
      <c r="K43" s="114">
        <f t="shared" si="9"/>
        <v>5989</v>
      </c>
      <c r="L43" s="111">
        <f t="shared" si="10"/>
        <v>0</v>
      </c>
      <c r="M43" s="42">
        <f>(D43+G43+J43)/3</f>
        <v>1884.3333333333333</v>
      </c>
      <c r="N43" s="114">
        <f>B43-M43</f>
        <v>5255.666666666667</v>
      </c>
    </row>
    <row r="44" spans="1:14" ht="13.5" thickBot="1">
      <c r="A44" s="123" t="s">
        <v>70</v>
      </c>
      <c r="B44" s="117">
        <v>22935</v>
      </c>
      <c r="C44" s="118"/>
      <c r="D44" s="55"/>
      <c r="E44" s="119">
        <f>B44-D44</f>
        <v>22935</v>
      </c>
      <c r="F44" s="117"/>
      <c r="G44" s="55">
        <f>F44/744</f>
        <v>0</v>
      </c>
      <c r="H44" s="119">
        <f>B44-G44</f>
        <v>22935</v>
      </c>
      <c r="I44" s="118"/>
      <c r="J44" s="55">
        <f>I44/720</f>
        <v>0</v>
      </c>
      <c r="K44" s="119">
        <f>B44-J44</f>
        <v>22935</v>
      </c>
      <c r="L44" s="120">
        <f>C44+F44+I44</f>
        <v>0</v>
      </c>
      <c r="M44" s="42">
        <f>(D44+G44+J44)/3</f>
        <v>0</v>
      </c>
      <c r="N44" s="119">
        <f>20100-M44</f>
        <v>20100</v>
      </c>
    </row>
    <row r="45" ht="13.5" thickBot="1"/>
    <row r="46" spans="1:14" ht="12.75">
      <c r="A46" s="192" t="s">
        <v>0</v>
      </c>
      <c r="B46" s="195" t="s">
        <v>1</v>
      </c>
      <c r="C46" s="51" t="s">
        <v>85</v>
      </c>
      <c r="D46" s="51"/>
      <c r="E46" s="52"/>
      <c r="F46" s="51" t="s">
        <v>85</v>
      </c>
      <c r="G46" s="51"/>
      <c r="H46" s="52"/>
      <c r="I46" s="51" t="s">
        <v>85</v>
      </c>
      <c r="J46" s="51"/>
      <c r="K46" s="52"/>
      <c r="L46" s="51" t="s">
        <v>85</v>
      </c>
      <c r="M46" s="51"/>
      <c r="N46" s="105"/>
    </row>
    <row r="47" spans="1:14" ht="13.5" thickBot="1">
      <c r="A47" s="193"/>
      <c r="B47" s="196"/>
      <c r="C47" s="40" t="s">
        <v>67</v>
      </c>
      <c r="D47" s="40"/>
      <c r="E47" s="66"/>
      <c r="F47" s="40" t="s">
        <v>68</v>
      </c>
      <c r="G47" s="40"/>
      <c r="H47" s="66"/>
      <c r="I47" s="40" t="s">
        <v>49</v>
      </c>
      <c r="J47" s="40"/>
      <c r="K47" s="66"/>
      <c r="L47" s="106" t="s">
        <v>4</v>
      </c>
      <c r="M47" s="107"/>
      <c r="N47" s="108"/>
    </row>
    <row r="48" spans="1:14" ht="12.75" customHeight="1">
      <c r="A48" s="193"/>
      <c r="B48" s="197" t="s">
        <v>66</v>
      </c>
      <c r="C48" s="93" t="s">
        <v>47</v>
      </c>
      <c r="D48" s="191" t="s">
        <v>82</v>
      </c>
      <c r="E48" s="53" t="s">
        <v>8</v>
      </c>
      <c r="F48" s="93" t="s">
        <v>47</v>
      </c>
      <c r="G48" s="191" t="s">
        <v>82</v>
      </c>
      <c r="H48" s="53" t="s">
        <v>8</v>
      </c>
      <c r="I48" s="93" t="s">
        <v>47</v>
      </c>
      <c r="J48" s="191" t="s">
        <v>82</v>
      </c>
      <c r="K48" s="53" t="s">
        <v>8</v>
      </c>
      <c r="L48" s="94" t="s">
        <v>47</v>
      </c>
      <c r="M48" s="191" t="s">
        <v>82</v>
      </c>
      <c r="N48" s="104" t="s">
        <v>8</v>
      </c>
    </row>
    <row r="49" spans="1:14" ht="13.5" thickBot="1">
      <c r="A49" s="194"/>
      <c r="B49" s="198"/>
      <c r="C49" s="94" t="s">
        <v>48</v>
      </c>
      <c r="D49" s="190"/>
      <c r="E49" s="54" t="s">
        <v>18</v>
      </c>
      <c r="F49" s="94" t="s">
        <v>48</v>
      </c>
      <c r="G49" s="190"/>
      <c r="H49" s="54" t="s">
        <v>18</v>
      </c>
      <c r="I49" s="94" t="s">
        <v>48</v>
      </c>
      <c r="J49" s="190"/>
      <c r="K49" s="54" t="s">
        <v>18</v>
      </c>
      <c r="L49" s="94" t="s">
        <v>48</v>
      </c>
      <c r="M49" s="190"/>
      <c r="N49" s="54" t="s">
        <v>18</v>
      </c>
    </row>
    <row r="50" spans="1:14" ht="13.5" thickBot="1">
      <c r="A50" s="87" t="s">
        <v>11</v>
      </c>
      <c r="B50" s="98"/>
      <c r="C50" s="37"/>
      <c r="D50" s="42"/>
      <c r="E50" s="69"/>
      <c r="F50" s="98"/>
      <c r="G50" s="42"/>
      <c r="H50" s="69"/>
      <c r="I50" s="98"/>
      <c r="J50" s="42"/>
      <c r="K50" s="69">
        <f>B50-J50</f>
        <v>0</v>
      </c>
      <c r="L50" s="37">
        <f aca="true" t="shared" si="11" ref="L50:L58">C50+F50+I50</f>
        <v>0</v>
      </c>
      <c r="M50" s="42">
        <f>L50/2208</f>
        <v>0</v>
      </c>
      <c r="N50" s="69">
        <f aca="true" t="shared" si="12" ref="N50:N58">B50-M50</f>
        <v>0</v>
      </c>
    </row>
    <row r="51" spans="1:14" ht="13.5" thickBot="1">
      <c r="A51" s="88" t="s">
        <v>71</v>
      </c>
      <c r="B51" s="99">
        <v>2000</v>
      </c>
      <c r="C51" s="38"/>
      <c r="D51" s="156">
        <v>358</v>
      </c>
      <c r="E51" s="69">
        <f>B51-D51</f>
        <v>1642</v>
      </c>
      <c r="F51" s="99"/>
      <c r="G51" s="156">
        <v>477</v>
      </c>
      <c r="H51" s="69">
        <f>B51-G51</f>
        <v>1523</v>
      </c>
      <c r="I51" s="99"/>
      <c r="J51" s="42">
        <v>571.28</v>
      </c>
      <c r="K51" s="69">
        <f aca="true" t="shared" si="13" ref="K51:K57">B51-J51</f>
        <v>1428.72</v>
      </c>
      <c r="L51" s="37">
        <f t="shared" si="11"/>
        <v>0</v>
      </c>
      <c r="M51" s="42">
        <f>(D51+G51+J51)/3</f>
        <v>468.76</v>
      </c>
      <c r="N51" s="69">
        <f>B51-M51</f>
        <v>1531.24</v>
      </c>
    </row>
    <row r="52" spans="1:14" ht="13.5" thickBot="1">
      <c r="A52" s="122" t="s">
        <v>72</v>
      </c>
      <c r="B52" s="109"/>
      <c r="C52" s="110"/>
      <c r="D52" s="142">
        <v>0</v>
      </c>
      <c r="E52" s="85">
        <f>B52-D52</f>
        <v>0</v>
      </c>
      <c r="F52" s="109"/>
      <c r="G52" s="143">
        <v>0</v>
      </c>
      <c r="H52" s="85">
        <f>B52-G52</f>
        <v>0</v>
      </c>
      <c r="I52" s="109"/>
      <c r="J52" s="143">
        <v>0</v>
      </c>
      <c r="K52" s="85">
        <f t="shared" si="13"/>
        <v>0</v>
      </c>
      <c r="L52" s="95">
        <f t="shared" si="11"/>
        <v>0</v>
      </c>
      <c r="M52" s="42">
        <f>(D52+G52+J52)/3</f>
        <v>0</v>
      </c>
      <c r="N52" s="85">
        <f t="shared" si="12"/>
        <v>0</v>
      </c>
    </row>
    <row r="53" spans="1:14" ht="13.5" thickBot="1">
      <c r="A53" s="129" t="s">
        <v>74</v>
      </c>
      <c r="B53" s="128">
        <v>940</v>
      </c>
      <c r="C53" s="110"/>
      <c r="D53" s="157">
        <v>23.95</v>
      </c>
      <c r="E53" s="85">
        <f>B53-D53</f>
        <v>916.05</v>
      </c>
      <c r="F53" s="109"/>
      <c r="G53" s="157">
        <v>29</v>
      </c>
      <c r="H53" s="85">
        <f>B53-G53</f>
        <v>911</v>
      </c>
      <c r="I53" s="109"/>
      <c r="J53" s="84">
        <v>38.51</v>
      </c>
      <c r="K53" s="85">
        <f t="shared" si="13"/>
        <v>901.49</v>
      </c>
      <c r="L53" s="95">
        <f t="shared" si="11"/>
        <v>0</v>
      </c>
      <c r="M53" s="42">
        <f>(D53+G53+J53)/3</f>
        <v>30.486666666666668</v>
      </c>
      <c r="N53" s="119">
        <f t="shared" si="12"/>
        <v>909.5133333333333</v>
      </c>
    </row>
    <row r="54" spans="1:14" ht="13.5" thickBot="1">
      <c r="A54" s="124" t="s">
        <v>17</v>
      </c>
      <c r="B54" s="86">
        <f>SUM(B50:B53)</f>
        <v>2940</v>
      </c>
      <c r="C54" s="111">
        <f>SUM(C50:C52)</f>
        <v>0</v>
      </c>
      <c r="D54" s="112">
        <f>SUM(D50:D53)</f>
        <v>381.95</v>
      </c>
      <c r="E54" s="132">
        <f>SUM(E50:E53)</f>
        <v>2558.05</v>
      </c>
      <c r="F54" s="86">
        <f>SUM(F50:F52)</f>
        <v>0</v>
      </c>
      <c r="G54" s="113">
        <f>SUM(G50:G53)</f>
        <v>506</v>
      </c>
      <c r="H54" s="132">
        <f>SUM(H50:H53)</f>
        <v>2434</v>
      </c>
      <c r="I54" s="113">
        <f>SUM(I50:I53)</f>
        <v>0</v>
      </c>
      <c r="J54" s="113">
        <f>SUM(J50:J53)</f>
        <v>609.79</v>
      </c>
      <c r="K54" s="132">
        <f>SUM(K50:K53)</f>
        <v>2330.21</v>
      </c>
      <c r="L54" s="111">
        <f t="shared" si="11"/>
        <v>0</v>
      </c>
      <c r="M54" s="112">
        <f>SUM(M50:M53)</f>
        <v>499.24666666666667</v>
      </c>
      <c r="N54" s="137">
        <f t="shared" si="12"/>
        <v>2440.753333333333</v>
      </c>
    </row>
    <row r="55" spans="1:14" ht="13.5" thickBot="1">
      <c r="A55" s="92" t="s">
        <v>53</v>
      </c>
      <c r="B55" s="103">
        <v>8560</v>
      </c>
      <c r="C55" s="97"/>
      <c r="D55" s="125"/>
      <c r="E55" s="114">
        <f>B55-D55</f>
        <v>8560</v>
      </c>
      <c r="F55" s="103"/>
      <c r="G55" s="125"/>
      <c r="H55" s="114">
        <f>B55-G55</f>
        <v>8560</v>
      </c>
      <c r="I55" s="103"/>
      <c r="J55" s="125"/>
      <c r="K55" s="114">
        <f t="shared" si="13"/>
        <v>8560</v>
      </c>
      <c r="L55" s="111">
        <f t="shared" si="11"/>
        <v>0</v>
      </c>
      <c r="M55" s="112">
        <f>L55/2208</f>
        <v>0</v>
      </c>
      <c r="N55" s="114">
        <f t="shared" si="12"/>
        <v>8560</v>
      </c>
    </row>
    <row r="56" spans="1:14" ht="13.5" thickBot="1">
      <c r="A56" s="92" t="s">
        <v>65</v>
      </c>
      <c r="B56" s="103">
        <v>16858</v>
      </c>
      <c r="C56" s="115">
        <f>SUM(C54:C55)</f>
        <v>0</v>
      </c>
      <c r="D56" s="116">
        <f>D54+D55</f>
        <v>381.95</v>
      </c>
      <c r="E56" s="116">
        <f>E54+E55</f>
        <v>11118.05</v>
      </c>
      <c r="F56" s="103">
        <f>SUM(F54:F55)</f>
        <v>0</v>
      </c>
      <c r="G56" s="116">
        <f>G54+G55</f>
        <v>506</v>
      </c>
      <c r="H56" s="127">
        <f>SUM(H54:H55)</f>
        <v>10994</v>
      </c>
      <c r="I56" s="103">
        <f>I54+I55</f>
        <v>0</v>
      </c>
      <c r="J56" s="116">
        <f>J54+J55</f>
        <v>609.79</v>
      </c>
      <c r="K56" s="114">
        <f t="shared" si="13"/>
        <v>16248.21</v>
      </c>
      <c r="L56" s="111">
        <f t="shared" si="11"/>
        <v>0</v>
      </c>
      <c r="M56" s="112">
        <f>L56/2208</f>
        <v>0</v>
      </c>
      <c r="N56" s="114">
        <f t="shared" si="12"/>
        <v>16858</v>
      </c>
    </row>
    <row r="57" spans="1:14" ht="13.5" thickBot="1">
      <c r="A57" s="126" t="s">
        <v>94</v>
      </c>
      <c r="B57" s="103">
        <v>7140</v>
      </c>
      <c r="C57" s="97"/>
      <c r="D57" s="112">
        <v>3344</v>
      </c>
      <c r="E57" s="114">
        <f>B57-D57</f>
        <v>3796</v>
      </c>
      <c r="F57" s="103"/>
      <c r="G57" s="112">
        <v>2970</v>
      </c>
      <c r="H57" s="114">
        <f>B57-G57</f>
        <v>4170</v>
      </c>
      <c r="I57" s="103"/>
      <c r="J57" s="112">
        <v>2872</v>
      </c>
      <c r="K57" s="114">
        <f t="shared" si="13"/>
        <v>4268</v>
      </c>
      <c r="L57" s="111">
        <f t="shared" si="11"/>
        <v>0</v>
      </c>
      <c r="M57" s="112">
        <f>L57/2208</f>
        <v>0</v>
      </c>
      <c r="N57" s="114">
        <f t="shared" si="12"/>
        <v>7140</v>
      </c>
    </row>
    <row r="58" spans="1:14" ht="13.5" thickBot="1">
      <c r="A58" s="123" t="s">
        <v>70</v>
      </c>
      <c r="B58" s="117">
        <v>20100</v>
      </c>
      <c r="C58" s="118"/>
      <c r="D58" s="55"/>
      <c r="E58" s="119">
        <f>B58-D58</f>
        <v>20100</v>
      </c>
      <c r="F58" s="117"/>
      <c r="G58" s="55"/>
      <c r="H58" s="119">
        <f>B58-G58</f>
        <v>20100</v>
      </c>
      <c r="I58" s="117">
        <f>I56+I57</f>
        <v>0</v>
      </c>
      <c r="J58" s="55"/>
      <c r="K58" s="119">
        <f>B58-J58</f>
        <v>20100</v>
      </c>
      <c r="L58" s="120">
        <f t="shared" si="11"/>
        <v>0</v>
      </c>
      <c r="M58" s="55">
        <f>L58/2208</f>
        <v>0</v>
      </c>
      <c r="N58" s="119">
        <f t="shared" si="12"/>
        <v>20100</v>
      </c>
    </row>
    <row r="61" spans="1:2" ht="13.5" thickBot="1">
      <c r="A61" t="s">
        <v>75</v>
      </c>
      <c r="B61" t="s">
        <v>76</v>
      </c>
    </row>
    <row r="62" spans="2:3" ht="12.75">
      <c r="B62" s="130" t="s">
        <v>71</v>
      </c>
      <c r="C62" t="s">
        <v>83</v>
      </c>
    </row>
    <row r="63" ht="12.75">
      <c r="B63" s="131" t="s">
        <v>72</v>
      </c>
    </row>
    <row r="64" spans="2:14" ht="13.5" thickBot="1">
      <c r="B64" s="33" t="s">
        <v>74</v>
      </c>
      <c r="N64" s="144">
        <f>(N54+N40+N25+N11)/4</f>
        <v>2497.173333333333</v>
      </c>
    </row>
    <row r="66" ht="12.75">
      <c r="B66" t="s">
        <v>78</v>
      </c>
    </row>
    <row r="67" ht="12.75">
      <c r="B67" t="s">
        <v>79</v>
      </c>
    </row>
    <row r="70" ht="13.5" thickBot="1"/>
    <row r="71" ht="12.75">
      <c r="A71" s="192" t="s">
        <v>0</v>
      </c>
    </row>
    <row r="72" ht="12.75">
      <c r="A72" s="193"/>
    </row>
    <row r="73" ht="12.75">
      <c r="A73" s="193"/>
    </row>
    <row r="74" ht="13.5" thickBot="1">
      <c r="A74" s="194"/>
    </row>
    <row r="75" ht="12.75">
      <c r="A75" s="129" t="s">
        <v>74</v>
      </c>
    </row>
    <row r="76" ht="12.75">
      <c r="A76" s="88" t="s">
        <v>71</v>
      </c>
    </row>
    <row r="77" ht="13.5" thickBot="1">
      <c r="A77" s="122" t="s">
        <v>72</v>
      </c>
    </row>
    <row r="78" ht="13.5" thickBot="1">
      <c r="A78" s="124" t="s">
        <v>17</v>
      </c>
    </row>
  </sheetData>
  <sheetProtection/>
  <mergeCells count="29">
    <mergeCell ref="M48:M49"/>
    <mergeCell ref="A32:A35"/>
    <mergeCell ref="B32:B33"/>
    <mergeCell ref="A46:A49"/>
    <mergeCell ref="B46:B47"/>
    <mergeCell ref="B48:B49"/>
    <mergeCell ref="D48:D49"/>
    <mergeCell ref="G48:G49"/>
    <mergeCell ref="J48:J49"/>
    <mergeCell ref="D34:D35"/>
    <mergeCell ref="G34:G35"/>
    <mergeCell ref="J34:J35"/>
    <mergeCell ref="M6:M7"/>
    <mergeCell ref="A18:A21"/>
    <mergeCell ref="B18:B19"/>
    <mergeCell ref="B20:B21"/>
    <mergeCell ref="D20:D21"/>
    <mergeCell ref="G20:G21"/>
    <mergeCell ref="M34:M35"/>
    <mergeCell ref="A71:A74"/>
    <mergeCell ref="J20:J21"/>
    <mergeCell ref="M20:M21"/>
    <mergeCell ref="A4:A7"/>
    <mergeCell ref="B4:B5"/>
    <mergeCell ref="B6:B7"/>
    <mergeCell ref="D6:D7"/>
    <mergeCell ref="G6:G7"/>
    <mergeCell ref="J6:J7"/>
    <mergeCell ref="B34:B3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N78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27.375" style="0" customWidth="1"/>
    <col min="2" max="2" width="14.375" style="0" customWidth="1"/>
    <col min="5" max="5" width="12.125" style="0" customWidth="1"/>
    <col min="6" max="6" width="12.25390625" style="0" customWidth="1"/>
  </cols>
  <sheetData>
    <row r="3" ht="13.5" thickBot="1"/>
    <row r="4" spans="1:14" ht="12.75">
      <c r="A4" s="192" t="s">
        <v>0</v>
      </c>
      <c r="B4" s="195" t="s">
        <v>1</v>
      </c>
      <c r="C4" s="51" t="s">
        <v>96</v>
      </c>
      <c r="D4" s="51"/>
      <c r="E4" s="52"/>
      <c r="F4" s="51" t="s">
        <v>96</v>
      </c>
      <c r="G4" s="51"/>
      <c r="H4" s="52"/>
      <c r="I4" s="51" t="s">
        <v>97</v>
      </c>
      <c r="J4" s="51"/>
      <c r="K4" s="52"/>
      <c r="L4" s="51" t="s">
        <v>96</v>
      </c>
      <c r="M4" s="51"/>
      <c r="N4" s="52"/>
    </row>
    <row r="5" spans="1:14" ht="12.75">
      <c r="A5" s="193"/>
      <c r="B5" s="196"/>
      <c r="C5" s="40" t="s">
        <v>51</v>
      </c>
      <c r="D5" s="40"/>
      <c r="E5" s="66"/>
      <c r="F5" s="40" t="s">
        <v>56</v>
      </c>
      <c r="G5" s="40"/>
      <c r="H5" s="66"/>
      <c r="I5" s="40" t="s">
        <v>57</v>
      </c>
      <c r="J5" s="40"/>
      <c r="K5" s="66"/>
      <c r="L5" s="40" t="s">
        <v>42</v>
      </c>
      <c r="M5" s="40"/>
      <c r="N5" s="66"/>
    </row>
    <row r="6" spans="1:14" ht="12.75" customHeight="1">
      <c r="A6" s="193"/>
      <c r="B6" s="197" t="s">
        <v>19</v>
      </c>
      <c r="C6" s="93" t="s">
        <v>47</v>
      </c>
      <c r="D6" s="191" t="s">
        <v>82</v>
      </c>
      <c r="E6" s="53" t="s">
        <v>8</v>
      </c>
      <c r="F6" s="93" t="s">
        <v>47</v>
      </c>
      <c r="G6" s="191" t="s">
        <v>82</v>
      </c>
      <c r="H6" s="53" t="s">
        <v>8</v>
      </c>
      <c r="I6" s="93" t="s">
        <v>47</v>
      </c>
      <c r="J6" s="191" t="s">
        <v>82</v>
      </c>
      <c r="K6" s="53" t="s">
        <v>8</v>
      </c>
      <c r="L6" s="93" t="s">
        <v>47</v>
      </c>
      <c r="M6" s="191" t="s">
        <v>82</v>
      </c>
      <c r="N6" s="53" t="s">
        <v>8</v>
      </c>
    </row>
    <row r="7" spans="1:14" ht="13.5" thickBot="1">
      <c r="A7" s="194"/>
      <c r="B7" s="198"/>
      <c r="C7" s="94" t="s">
        <v>48</v>
      </c>
      <c r="D7" s="190"/>
      <c r="E7" s="54" t="s">
        <v>18</v>
      </c>
      <c r="F7" s="94" t="s">
        <v>48</v>
      </c>
      <c r="G7" s="190"/>
      <c r="H7" s="54" t="s">
        <v>18</v>
      </c>
      <c r="I7" s="94" t="s">
        <v>48</v>
      </c>
      <c r="J7" s="190"/>
      <c r="K7" s="54" t="s">
        <v>18</v>
      </c>
      <c r="L7" s="94" t="s">
        <v>48</v>
      </c>
      <c r="M7" s="190"/>
      <c r="N7" s="54" t="s">
        <v>18</v>
      </c>
    </row>
    <row r="8" spans="1:14" ht="13.5" thickBot="1">
      <c r="A8" s="129" t="s">
        <v>74</v>
      </c>
      <c r="B8" s="98">
        <v>940</v>
      </c>
      <c r="C8" s="37"/>
      <c r="D8" s="42"/>
      <c r="E8" s="69">
        <f>B8-D8</f>
        <v>940</v>
      </c>
      <c r="F8" s="98"/>
      <c r="G8" s="42">
        <v>67</v>
      </c>
      <c r="H8" s="69">
        <f aca="true" t="shared" si="0" ref="H8:H15">B8-G8</f>
        <v>873</v>
      </c>
      <c r="I8" s="98"/>
      <c r="J8" s="42">
        <v>74</v>
      </c>
      <c r="K8" s="69">
        <f aca="true" t="shared" si="1" ref="K8:K13">B8-J8</f>
        <v>866</v>
      </c>
      <c r="L8" s="37">
        <f aca="true" t="shared" si="2" ref="L8:L15">C8+F8+I8</f>
        <v>0</v>
      </c>
      <c r="M8" s="42">
        <f>(D8+G8+J8)/3</f>
        <v>47</v>
      </c>
      <c r="N8" s="69">
        <f>B8-M8</f>
        <v>893</v>
      </c>
    </row>
    <row r="9" spans="1:14" ht="12.75" customHeight="1" thickBot="1">
      <c r="A9" s="88" t="s">
        <v>71</v>
      </c>
      <c r="B9" s="99">
        <v>2000</v>
      </c>
      <c r="C9" s="38"/>
      <c r="D9" s="42"/>
      <c r="E9" s="69">
        <f>B9-D9</f>
        <v>2000</v>
      </c>
      <c r="F9" s="99"/>
      <c r="G9" s="42">
        <v>510</v>
      </c>
      <c r="H9" s="69">
        <f t="shared" si="0"/>
        <v>1490</v>
      </c>
      <c r="I9" s="99"/>
      <c r="J9" s="42">
        <v>368</v>
      </c>
      <c r="K9" s="69">
        <f t="shared" si="1"/>
        <v>1632</v>
      </c>
      <c r="L9" s="37">
        <f t="shared" si="2"/>
        <v>0</v>
      </c>
      <c r="M9" s="42">
        <f>(D9+G9+J9)/3</f>
        <v>292.6666666666667</v>
      </c>
      <c r="N9" s="69">
        <f>B9-M9</f>
        <v>1707.3333333333333</v>
      </c>
    </row>
    <row r="10" spans="1:14" ht="13.5" thickBot="1">
      <c r="A10" s="122" t="s">
        <v>72</v>
      </c>
      <c r="B10" s="109">
        <v>0</v>
      </c>
      <c r="C10" s="110"/>
      <c r="D10" s="84">
        <v>0</v>
      </c>
      <c r="E10" s="85">
        <f>B10-D10</f>
        <v>0</v>
      </c>
      <c r="F10" s="109"/>
      <c r="G10" s="84">
        <v>0</v>
      </c>
      <c r="H10" s="85">
        <f t="shared" si="0"/>
        <v>0</v>
      </c>
      <c r="I10" s="109"/>
      <c r="J10" s="84">
        <v>0</v>
      </c>
      <c r="K10" s="85">
        <f t="shared" si="1"/>
        <v>0</v>
      </c>
      <c r="L10" s="95">
        <f t="shared" si="2"/>
        <v>0</v>
      </c>
      <c r="M10" s="42">
        <f>(D10+G10+J10)/3</f>
        <v>0</v>
      </c>
      <c r="N10" s="85">
        <f aca="true" t="shared" si="3" ref="N10:N15">B10-M10</f>
        <v>0</v>
      </c>
    </row>
    <row r="11" spans="1:14" ht="13.5" thickBot="1">
      <c r="A11" s="124" t="s">
        <v>17</v>
      </c>
      <c r="B11" s="86">
        <f>SUM(B8:B9)</f>
        <v>2940</v>
      </c>
      <c r="C11" s="111">
        <f>SUM(C8:C10)</f>
        <v>0</v>
      </c>
      <c r="D11" s="141">
        <f>SUM(D8:D10)</f>
        <v>0</v>
      </c>
      <c r="E11" s="147">
        <f>SUM(E8:E10)</f>
        <v>2940</v>
      </c>
      <c r="F11" s="86">
        <f>SUM(F8:F10)</f>
        <v>0</v>
      </c>
      <c r="G11" s="112">
        <f>SUM(G8:G10)</f>
        <v>577</v>
      </c>
      <c r="H11" s="148">
        <f>B11-G11</f>
        <v>2363</v>
      </c>
      <c r="I11" s="86">
        <f>SUM(I8:I10)</f>
        <v>0</v>
      </c>
      <c r="J11" s="112">
        <f>SUM(J8:J10)</f>
        <v>442</v>
      </c>
      <c r="K11" s="148">
        <f>B11-J11</f>
        <v>2498</v>
      </c>
      <c r="L11" s="111">
        <f t="shared" si="2"/>
        <v>0</v>
      </c>
      <c r="M11" s="112">
        <f>SUM(M8:M10)</f>
        <v>339.6666666666667</v>
      </c>
      <c r="N11" s="133">
        <f>B11-M11</f>
        <v>2600.3333333333335</v>
      </c>
    </row>
    <row r="12" spans="1:14" ht="13.5" thickBot="1">
      <c r="A12" s="92" t="s">
        <v>53</v>
      </c>
      <c r="B12" s="103">
        <v>8560</v>
      </c>
      <c r="C12" s="97"/>
      <c r="D12" s="125"/>
      <c r="E12" s="146">
        <f>B12-D12</f>
        <v>8560</v>
      </c>
      <c r="F12" s="103"/>
      <c r="G12" s="125">
        <v>7320</v>
      </c>
      <c r="H12" s="114">
        <f t="shared" si="0"/>
        <v>1240</v>
      </c>
      <c r="I12" s="103"/>
      <c r="J12" s="125">
        <v>6490</v>
      </c>
      <c r="K12" s="114">
        <f t="shared" si="1"/>
        <v>2070</v>
      </c>
      <c r="L12" s="111">
        <f t="shared" si="2"/>
        <v>0</v>
      </c>
      <c r="M12" s="141">
        <f>(D12+G12+J12)/3</f>
        <v>4603.333333333333</v>
      </c>
      <c r="N12" s="114">
        <f t="shared" si="3"/>
        <v>3956.666666666667</v>
      </c>
    </row>
    <row r="13" spans="1:14" ht="13.5" thickBot="1">
      <c r="A13" s="92" t="s">
        <v>65</v>
      </c>
      <c r="B13" s="103">
        <v>16858</v>
      </c>
      <c r="C13" s="115">
        <f>SUM(C11:C12)</f>
        <v>0</v>
      </c>
      <c r="D13" s="116">
        <f>SUM(D11:D12)</f>
        <v>0</v>
      </c>
      <c r="E13" s="116">
        <f>B13-D13</f>
        <v>16858</v>
      </c>
      <c r="F13" s="103">
        <f>SUM(F11:F12)</f>
        <v>0</v>
      </c>
      <c r="G13" s="116">
        <f>SUM(G11:G12)</f>
        <v>7897</v>
      </c>
      <c r="H13" s="127">
        <f t="shared" si="0"/>
        <v>8961</v>
      </c>
      <c r="I13" s="103">
        <f>I11+I12</f>
        <v>0</v>
      </c>
      <c r="J13" s="116">
        <f>SUM(J11:J12)</f>
        <v>6932</v>
      </c>
      <c r="K13" s="114">
        <f t="shared" si="1"/>
        <v>9926</v>
      </c>
      <c r="L13" s="111">
        <f t="shared" si="2"/>
        <v>0</v>
      </c>
      <c r="M13" s="42">
        <f>(D13+G13+J13)/3</f>
        <v>4943</v>
      </c>
      <c r="N13" s="114">
        <f t="shared" si="3"/>
        <v>11915</v>
      </c>
    </row>
    <row r="14" spans="1:14" ht="13.5" thickBot="1">
      <c r="A14" s="126" t="s">
        <v>52</v>
      </c>
      <c r="B14" s="103">
        <v>7140</v>
      </c>
      <c r="C14" s="97"/>
      <c r="D14" s="112">
        <v>3725</v>
      </c>
      <c r="E14" s="114">
        <f>B14-D14</f>
        <v>3415</v>
      </c>
      <c r="F14" s="103"/>
      <c r="G14" s="112">
        <v>3390</v>
      </c>
      <c r="H14" s="114">
        <f t="shared" si="0"/>
        <v>3750</v>
      </c>
      <c r="I14" s="103"/>
      <c r="J14" s="112">
        <v>3080</v>
      </c>
      <c r="K14" s="114">
        <f>B14-J14</f>
        <v>4060</v>
      </c>
      <c r="L14" s="111">
        <f t="shared" si="2"/>
        <v>0</v>
      </c>
      <c r="M14" s="42">
        <f>(D14+G14+J14)/3</f>
        <v>3398.3333333333335</v>
      </c>
      <c r="N14" s="114">
        <f t="shared" si="3"/>
        <v>3741.6666666666665</v>
      </c>
    </row>
    <row r="15" spans="1:14" ht="13.5" thickBot="1">
      <c r="A15" s="123" t="s">
        <v>70</v>
      </c>
      <c r="B15" s="117">
        <v>22935</v>
      </c>
      <c r="C15" s="118"/>
      <c r="D15" s="55"/>
      <c r="E15" s="119">
        <f>B15-D15</f>
        <v>22935</v>
      </c>
      <c r="F15" s="117"/>
      <c r="G15" s="55">
        <v>11287</v>
      </c>
      <c r="H15" s="119">
        <f t="shared" si="0"/>
        <v>11648</v>
      </c>
      <c r="I15" s="117">
        <f>I13+I14</f>
        <v>0</v>
      </c>
      <c r="J15" s="55">
        <v>10012</v>
      </c>
      <c r="K15" s="119">
        <f>B15-J15</f>
        <v>12923</v>
      </c>
      <c r="L15" s="120">
        <f t="shared" si="2"/>
        <v>0</v>
      </c>
      <c r="M15" s="140">
        <f>(D15+G15+J15)/3</f>
        <v>7099.666666666667</v>
      </c>
      <c r="N15" s="119">
        <f t="shared" si="3"/>
        <v>15835.333333333332</v>
      </c>
    </row>
    <row r="16" spans="6:9" ht="12.75">
      <c r="F16" s="16"/>
      <c r="G16" s="16"/>
      <c r="H16" s="16"/>
      <c r="I16" s="16"/>
    </row>
    <row r="17" ht="13.5" thickBot="1"/>
    <row r="18" spans="1:14" ht="12.75">
      <c r="A18" s="192" t="s">
        <v>0</v>
      </c>
      <c r="B18" s="195" t="s">
        <v>1</v>
      </c>
      <c r="C18" s="51" t="s">
        <v>96</v>
      </c>
      <c r="D18" s="51"/>
      <c r="E18" s="52"/>
      <c r="F18" s="51" t="s">
        <v>96</v>
      </c>
      <c r="G18" s="51"/>
      <c r="H18" s="52"/>
      <c r="I18" s="51" t="s">
        <v>96</v>
      </c>
      <c r="J18" s="51"/>
      <c r="K18" s="52"/>
      <c r="L18" s="51" t="s">
        <v>96</v>
      </c>
      <c r="M18" s="51"/>
      <c r="N18" s="105"/>
    </row>
    <row r="19" spans="1:14" ht="13.5" thickBot="1">
      <c r="A19" s="193"/>
      <c r="B19" s="196"/>
      <c r="C19" s="40" t="s">
        <v>58</v>
      </c>
      <c r="D19" s="40"/>
      <c r="E19" s="66"/>
      <c r="F19" s="40" t="s">
        <v>59</v>
      </c>
      <c r="G19" s="40"/>
      <c r="H19" s="66"/>
      <c r="I19" s="40" t="s">
        <v>60</v>
      </c>
      <c r="J19" s="40"/>
      <c r="K19" s="66"/>
      <c r="L19" s="106" t="s">
        <v>43</v>
      </c>
      <c r="M19" s="107"/>
      <c r="N19" s="108"/>
    </row>
    <row r="20" spans="1:14" ht="12.75" customHeight="1">
      <c r="A20" s="193"/>
      <c r="B20" s="197" t="s">
        <v>19</v>
      </c>
      <c r="C20" s="93" t="s">
        <v>47</v>
      </c>
      <c r="D20" s="191" t="s">
        <v>82</v>
      </c>
      <c r="E20" s="53" t="s">
        <v>8</v>
      </c>
      <c r="F20" s="93" t="s">
        <v>47</v>
      </c>
      <c r="G20" s="191" t="s">
        <v>82</v>
      </c>
      <c r="H20" s="53" t="s">
        <v>8</v>
      </c>
      <c r="I20" s="93" t="s">
        <v>47</v>
      </c>
      <c r="J20" s="191" t="s">
        <v>82</v>
      </c>
      <c r="K20" s="53" t="s">
        <v>8</v>
      </c>
      <c r="L20" s="94" t="s">
        <v>47</v>
      </c>
      <c r="M20" s="191" t="s">
        <v>82</v>
      </c>
      <c r="N20" s="104" t="s">
        <v>8</v>
      </c>
    </row>
    <row r="21" spans="1:14" ht="13.5" thickBot="1">
      <c r="A21" s="194"/>
      <c r="B21" s="198"/>
      <c r="C21" s="94" t="s">
        <v>48</v>
      </c>
      <c r="D21" s="190"/>
      <c r="E21" s="54" t="s">
        <v>18</v>
      </c>
      <c r="F21" s="94" t="s">
        <v>48</v>
      </c>
      <c r="G21" s="190"/>
      <c r="H21" s="54" t="s">
        <v>18</v>
      </c>
      <c r="I21" s="94" t="s">
        <v>48</v>
      </c>
      <c r="J21" s="190"/>
      <c r="K21" s="54" t="s">
        <v>18</v>
      </c>
      <c r="L21" s="94" t="s">
        <v>48</v>
      </c>
      <c r="M21" s="190"/>
      <c r="N21" s="54" t="s">
        <v>18</v>
      </c>
    </row>
    <row r="22" spans="1:14" ht="13.5" thickBot="1">
      <c r="A22" s="129" t="s">
        <v>74</v>
      </c>
      <c r="B22" s="98">
        <v>940</v>
      </c>
      <c r="C22" s="37"/>
      <c r="D22" s="42">
        <v>96</v>
      </c>
      <c r="E22" s="69">
        <f>B22-D22</f>
        <v>844</v>
      </c>
      <c r="F22" s="98"/>
      <c r="G22" s="154">
        <v>175.2</v>
      </c>
      <c r="H22" s="69">
        <f>B22-G22</f>
        <v>764.8</v>
      </c>
      <c r="I22" s="98"/>
      <c r="J22" s="155">
        <v>135.95</v>
      </c>
      <c r="K22" s="69">
        <f>B22-J22</f>
        <v>804.05</v>
      </c>
      <c r="L22" s="37">
        <f aca="true" t="shared" si="4" ref="L22:L29">C22+F22+I22</f>
        <v>0</v>
      </c>
      <c r="M22" s="42">
        <f>(D22+G22+J22)/3</f>
        <v>135.71666666666667</v>
      </c>
      <c r="N22" s="69">
        <f>B22-M22</f>
        <v>804.2833333333333</v>
      </c>
    </row>
    <row r="23" spans="1:14" ht="13.5" thickBot="1">
      <c r="A23" s="88" t="s">
        <v>95</v>
      </c>
      <c r="B23" s="99">
        <v>2000</v>
      </c>
      <c r="C23" s="38"/>
      <c r="D23" s="42">
        <v>449</v>
      </c>
      <c r="E23" s="69">
        <f>B23-D23</f>
        <v>1551</v>
      </c>
      <c r="F23" s="99"/>
      <c r="G23" s="154">
        <v>436.65</v>
      </c>
      <c r="H23" s="69">
        <f>B23-G23</f>
        <v>1563.35</v>
      </c>
      <c r="I23" s="99"/>
      <c r="J23" s="155">
        <v>352.35</v>
      </c>
      <c r="K23" s="69">
        <f aca="true" t="shared" si="5" ref="K23:K28">B23-J23</f>
        <v>1647.65</v>
      </c>
      <c r="L23" s="37">
        <f t="shared" si="4"/>
        <v>0</v>
      </c>
      <c r="M23" s="42">
        <f>(D23+G23+J23)/3</f>
        <v>412.6666666666667</v>
      </c>
      <c r="N23" s="69">
        <f aca="true" t="shared" si="6" ref="N23:N28">B23-M23</f>
        <v>1587.3333333333333</v>
      </c>
    </row>
    <row r="24" spans="1:14" ht="13.5" thickBot="1">
      <c r="A24" s="122" t="s">
        <v>72</v>
      </c>
      <c r="B24" s="109"/>
      <c r="C24" s="110"/>
      <c r="D24" s="84"/>
      <c r="E24" s="85">
        <f>B24-D24</f>
        <v>0</v>
      </c>
      <c r="F24" s="109"/>
      <c r="G24" s="84"/>
      <c r="H24" s="85">
        <f>B24-G24</f>
        <v>0</v>
      </c>
      <c r="I24" s="109"/>
      <c r="J24" s="84"/>
      <c r="K24" s="85">
        <f t="shared" si="5"/>
        <v>0</v>
      </c>
      <c r="L24" s="95">
        <f t="shared" si="4"/>
        <v>0</v>
      </c>
      <c r="M24" s="42">
        <f>(D24+G24+J24)/3</f>
        <v>0</v>
      </c>
      <c r="N24" s="85">
        <f>B24-M24</f>
        <v>0</v>
      </c>
    </row>
    <row r="25" spans="1:14" ht="13.5" thickBot="1">
      <c r="A25" s="124" t="s">
        <v>17</v>
      </c>
      <c r="B25" s="86">
        <f aca="true" t="shared" si="7" ref="B25:G25">SUM(B22:B24)</f>
        <v>2940</v>
      </c>
      <c r="C25" s="111">
        <f t="shared" si="7"/>
        <v>0</v>
      </c>
      <c r="D25" s="141">
        <f t="shared" si="7"/>
        <v>545</v>
      </c>
      <c r="E25" s="113">
        <f t="shared" si="7"/>
        <v>2395</v>
      </c>
      <c r="F25" s="86">
        <f t="shared" si="7"/>
        <v>0</v>
      </c>
      <c r="G25" s="112">
        <f t="shared" si="7"/>
        <v>611.8499999999999</v>
      </c>
      <c r="H25" s="114">
        <f>B25-G25</f>
        <v>2328.15</v>
      </c>
      <c r="I25" s="86">
        <f>SUM(I22:I24)</f>
        <v>0</v>
      </c>
      <c r="J25" s="112">
        <f>SUM(J22:J24)</f>
        <v>488.3</v>
      </c>
      <c r="K25" s="114">
        <f t="shared" si="5"/>
        <v>2451.7</v>
      </c>
      <c r="L25" s="111">
        <f t="shared" si="4"/>
        <v>0</v>
      </c>
      <c r="M25" s="112">
        <f>SUM(M22:M24)</f>
        <v>548.3833333333333</v>
      </c>
      <c r="N25" s="134">
        <f>B25-M25</f>
        <v>2391.616666666667</v>
      </c>
    </row>
    <row r="26" spans="1:14" ht="13.5" thickBot="1">
      <c r="A26" s="92" t="s">
        <v>53</v>
      </c>
      <c r="B26" s="103">
        <v>8560</v>
      </c>
      <c r="C26" s="97"/>
      <c r="D26" s="125"/>
      <c r="E26" s="114">
        <f>B26-D26</f>
        <v>8560</v>
      </c>
      <c r="F26" s="103"/>
      <c r="G26" s="125"/>
      <c r="H26" s="114">
        <f>B26-G26</f>
        <v>8560</v>
      </c>
      <c r="I26" s="103"/>
      <c r="J26" s="125"/>
      <c r="K26" s="114">
        <f t="shared" si="5"/>
        <v>8560</v>
      </c>
      <c r="L26" s="160">
        <f t="shared" si="4"/>
        <v>0</v>
      </c>
      <c r="M26" s="163">
        <f>(D26+G26+J26)/3</f>
        <v>0</v>
      </c>
      <c r="N26" s="113">
        <f t="shared" si="6"/>
        <v>8560</v>
      </c>
    </row>
    <row r="27" spans="1:14" ht="13.5" thickBot="1">
      <c r="A27" s="92" t="s">
        <v>65</v>
      </c>
      <c r="B27" s="103">
        <v>16858</v>
      </c>
      <c r="C27" s="115">
        <f>SUM(C25:C26)</f>
        <v>0</v>
      </c>
      <c r="D27" s="116">
        <f>SUM(D25:D26)</f>
        <v>545</v>
      </c>
      <c r="E27" s="116">
        <f>E25+E26</f>
        <v>10955</v>
      </c>
      <c r="F27" s="103">
        <f>SUM(F25:F26)</f>
        <v>0</v>
      </c>
      <c r="G27" s="116">
        <f>SUM(G25:G26)</f>
        <v>611.8499999999999</v>
      </c>
      <c r="H27" s="127">
        <f>SUM(H25:H26)</f>
        <v>10888.15</v>
      </c>
      <c r="I27" s="103">
        <f>I25+I26</f>
        <v>0</v>
      </c>
      <c r="J27" s="116">
        <f>SUM(J25:J26)</f>
        <v>488.3</v>
      </c>
      <c r="K27" s="114">
        <f t="shared" si="5"/>
        <v>16369.7</v>
      </c>
      <c r="L27" s="160">
        <f t="shared" si="4"/>
        <v>0</v>
      </c>
      <c r="M27" s="164">
        <f>(D27+G27+J27)/3</f>
        <v>548.3833333333333</v>
      </c>
      <c r="N27" s="113">
        <f t="shared" si="6"/>
        <v>16309.616666666667</v>
      </c>
    </row>
    <row r="28" spans="1:14" ht="13.5" thickBot="1">
      <c r="A28" s="126" t="s">
        <v>94</v>
      </c>
      <c r="B28" s="103">
        <v>7140</v>
      </c>
      <c r="C28" s="97"/>
      <c r="D28" s="112">
        <v>3297</v>
      </c>
      <c r="E28" s="114">
        <f>B28-D28</f>
        <v>3843</v>
      </c>
      <c r="F28" s="103"/>
      <c r="G28" s="112">
        <v>3229</v>
      </c>
      <c r="H28" s="114">
        <f>B28-G28</f>
        <v>3911</v>
      </c>
      <c r="I28" s="103"/>
      <c r="J28" s="112">
        <v>2554</v>
      </c>
      <c r="K28" s="114">
        <f t="shared" si="5"/>
        <v>4586</v>
      </c>
      <c r="L28" s="160">
        <f t="shared" si="4"/>
        <v>0</v>
      </c>
      <c r="M28" s="164">
        <f>(D28+G28+J28)/3</f>
        <v>3026.6666666666665</v>
      </c>
      <c r="N28" s="113">
        <f t="shared" si="6"/>
        <v>4113.333333333334</v>
      </c>
    </row>
    <row r="29" spans="1:14" ht="13.5" thickBot="1">
      <c r="A29" s="123" t="s">
        <v>70</v>
      </c>
      <c r="B29" s="117">
        <v>20100</v>
      </c>
      <c r="C29" s="118"/>
      <c r="D29" s="55"/>
      <c r="E29" s="119">
        <f>B29-D29</f>
        <v>20100</v>
      </c>
      <c r="F29" s="117"/>
      <c r="G29" s="55"/>
      <c r="H29" s="119">
        <f>B29-G29</f>
        <v>20100</v>
      </c>
      <c r="I29" s="117">
        <f>I27+I28</f>
        <v>0</v>
      </c>
      <c r="J29" s="55"/>
      <c r="K29" s="119">
        <f>B29-J29</f>
        <v>20100</v>
      </c>
      <c r="L29" s="161">
        <f t="shared" si="4"/>
        <v>0</v>
      </c>
      <c r="M29" s="165">
        <f>(D29+G29+J29)/3</f>
        <v>0</v>
      </c>
      <c r="N29" s="162">
        <f>B29-M29</f>
        <v>20100</v>
      </c>
    </row>
    <row r="31" ht="13.5" thickBot="1"/>
    <row r="32" spans="1:14" ht="12.75">
      <c r="A32" s="192" t="s">
        <v>0</v>
      </c>
      <c r="B32" s="195" t="s">
        <v>1</v>
      </c>
      <c r="C32" s="51" t="s">
        <v>96</v>
      </c>
      <c r="D32" s="51"/>
      <c r="E32" s="52"/>
      <c r="F32" s="51" t="s">
        <v>96</v>
      </c>
      <c r="G32" s="51"/>
      <c r="H32" s="52"/>
      <c r="I32" s="51" t="s">
        <v>96</v>
      </c>
      <c r="J32" s="51"/>
      <c r="K32" s="52"/>
      <c r="L32" s="51" t="s">
        <v>96</v>
      </c>
      <c r="M32" s="51"/>
      <c r="N32" s="105"/>
    </row>
    <row r="33" spans="1:14" ht="13.5" thickBot="1">
      <c r="A33" s="193"/>
      <c r="B33" s="196"/>
      <c r="C33" s="40" t="s">
        <v>62</v>
      </c>
      <c r="D33" s="40"/>
      <c r="E33" s="66"/>
      <c r="F33" s="40" t="s">
        <v>63</v>
      </c>
      <c r="G33" s="40"/>
      <c r="H33" s="66"/>
      <c r="I33" s="40" t="s">
        <v>64</v>
      </c>
      <c r="J33" s="40"/>
      <c r="K33" s="66"/>
      <c r="L33" s="106" t="s">
        <v>3</v>
      </c>
      <c r="M33" s="107"/>
      <c r="N33" s="108"/>
    </row>
    <row r="34" spans="1:14" ht="12.75" customHeight="1">
      <c r="A34" s="193"/>
      <c r="B34" s="197" t="s">
        <v>66</v>
      </c>
      <c r="C34" s="93" t="s">
        <v>47</v>
      </c>
      <c r="D34" s="191" t="s">
        <v>82</v>
      </c>
      <c r="E34" s="53" t="s">
        <v>8</v>
      </c>
      <c r="F34" s="93" t="s">
        <v>47</v>
      </c>
      <c r="G34" s="191" t="s">
        <v>82</v>
      </c>
      <c r="H34" s="53" t="s">
        <v>8</v>
      </c>
      <c r="I34" s="93" t="s">
        <v>47</v>
      </c>
      <c r="J34" s="191" t="s">
        <v>82</v>
      </c>
      <c r="K34" s="53" t="s">
        <v>8</v>
      </c>
      <c r="L34" s="94" t="s">
        <v>47</v>
      </c>
      <c r="M34" s="191" t="s">
        <v>82</v>
      </c>
      <c r="N34" s="104" t="s">
        <v>8</v>
      </c>
    </row>
    <row r="35" spans="1:14" ht="13.5" thickBot="1">
      <c r="A35" s="194"/>
      <c r="B35" s="198"/>
      <c r="C35" s="94" t="s">
        <v>48</v>
      </c>
      <c r="D35" s="190"/>
      <c r="E35" s="54" t="s">
        <v>18</v>
      </c>
      <c r="F35" s="94" t="s">
        <v>48</v>
      </c>
      <c r="G35" s="190"/>
      <c r="H35" s="54" t="s">
        <v>18</v>
      </c>
      <c r="I35" s="94" t="s">
        <v>48</v>
      </c>
      <c r="J35" s="190"/>
      <c r="K35" s="54" t="s">
        <v>18</v>
      </c>
      <c r="L35" s="94" t="s">
        <v>48</v>
      </c>
      <c r="M35" s="190"/>
      <c r="N35" s="54" t="s">
        <v>18</v>
      </c>
    </row>
    <row r="36" spans="1:14" ht="13.5" thickBot="1">
      <c r="A36" s="87" t="s">
        <v>11</v>
      </c>
      <c r="B36" s="98"/>
      <c r="C36" s="37"/>
      <c r="D36" s="42"/>
      <c r="E36" s="69"/>
      <c r="F36" s="98"/>
      <c r="G36" s="42"/>
      <c r="H36" s="69">
        <f>B36-G36</f>
        <v>0</v>
      </c>
      <c r="I36" s="98"/>
      <c r="J36" s="42"/>
      <c r="K36" s="69"/>
      <c r="L36" s="37">
        <f>C36+F36+I36</f>
        <v>0</v>
      </c>
      <c r="M36" s="42">
        <f>L36/2208</f>
        <v>0</v>
      </c>
      <c r="N36" s="69">
        <v>0</v>
      </c>
    </row>
    <row r="37" spans="1:14" ht="13.5" thickBot="1">
      <c r="A37" s="88" t="s">
        <v>71</v>
      </c>
      <c r="B37" s="99">
        <v>2000</v>
      </c>
      <c r="C37" s="38"/>
      <c r="D37" s="156">
        <v>417.4</v>
      </c>
      <c r="E37" s="69">
        <f>B37-D37</f>
        <v>1582.6</v>
      </c>
      <c r="F37" s="99"/>
      <c r="G37" s="156">
        <v>363</v>
      </c>
      <c r="H37" s="69">
        <f aca="true" t="shared" si="8" ref="H37:H43">B37-G37</f>
        <v>1637</v>
      </c>
      <c r="I37" s="98"/>
      <c r="J37" s="166">
        <v>266</v>
      </c>
      <c r="K37" s="69">
        <f aca="true" t="shared" si="9" ref="K37:K43">B37-J37</f>
        <v>1734</v>
      </c>
      <c r="L37" s="37">
        <f aca="true" t="shared" si="10" ref="L37:L43">C37+F37+I37</f>
        <v>0</v>
      </c>
      <c r="M37" s="42">
        <f>(D37+G37+J37)/3</f>
        <v>348.8</v>
      </c>
      <c r="N37" s="69">
        <f>2000-M37</f>
        <v>1651.2</v>
      </c>
    </row>
    <row r="38" spans="1:14" ht="13.5" thickBot="1">
      <c r="A38" s="122" t="s">
        <v>16</v>
      </c>
      <c r="B38" s="109"/>
      <c r="C38" s="110"/>
      <c r="D38" s="142"/>
      <c r="E38" s="85">
        <f>B38-D38</f>
        <v>0</v>
      </c>
      <c r="F38" s="109"/>
      <c r="G38" s="143">
        <v>0</v>
      </c>
      <c r="H38" s="85">
        <v>0</v>
      </c>
      <c r="I38" s="109"/>
      <c r="J38" s="149">
        <v>0</v>
      </c>
      <c r="K38" s="85">
        <v>0</v>
      </c>
      <c r="L38" s="95">
        <f t="shared" si="10"/>
        <v>0</v>
      </c>
      <c r="M38" s="42">
        <f>(D38+G38+J38)/3</f>
        <v>0</v>
      </c>
      <c r="N38" s="85">
        <f>2400-M38</f>
        <v>2400</v>
      </c>
    </row>
    <row r="39" spans="1:14" ht="13.5" thickBot="1">
      <c r="A39" s="129" t="s">
        <v>74</v>
      </c>
      <c r="B39" s="128">
        <v>940</v>
      </c>
      <c r="C39" s="110"/>
      <c r="D39" s="158">
        <v>116.95</v>
      </c>
      <c r="E39" s="139">
        <f>B39-D39</f>
        <v>823.05</v>
      </c>
      <c r="F39" s="109"/>
      <c r="G39" s="157">
        <v>114</v>
      </c>
      <c r="H39" s="85">
        <f>B39-G39</f>
        <v>826</v>
      </c>
      <c r="I39" s="109"/>
      <c r="J39" s="157">
        <v>114</v>
      </c>
      <c r="K39" s="85">
        <f>B39-J39</f>
        <v>826</v>
      </c>
      <c r="L39" s="95">
        <f>C39+F39+I39</f>
        <v>0</v>
      </c>
      <c r="M39" s="42">
        <f>(D39+G39+J39)/3</f>
        <v>114.98333333333333</v>
      </c>
      <c r="N39" s="85">
        <f>940-M39</f>
        <v>825.0166666666667</v>
      </c>
    </row>
    <row r="40" spans="1:14" ht="13.5" thickBot="1">
      <c r="A40" s="124" t="s">
        <v>17</v>
      </c>
      <c r="B40" s="86">
        <f>SUM(B36:B39)</f>
        <v>2940</v>
      </c>
      <c r="C40" s="111">
        <f>SUM(C36:C38)</f>
        <v>0</v>
      </c>
      <c r="D40" s="112">
        <f>SUM(D36:D39)</f>
        <v>534.35</v>
      </c>
      <c r="E40" s="132">
        <f>SUM(E36:E39)</f>
        <v>2405.6499999999996</v>
      </c>
      <c r="F40" s="86">
        <f>SUM(F36:F38)</f>
        <v>0</v>
      </c>
      <c r="G40" s="112">
        <f>SUM(G36:G39)</f>
        <v>477</v>
      </c>
      <c r="H40" s="133">
        <f>B40-G40</f>
        <v>2463</v>
      </c>
      <c r="I40" s="86">
        <f>SUM(I36:I38)</f>
        <v>0</v>
      </c>
      <c r="J40" s="112">
        <f>SUM(J36:J39)</f>
        <v>380</v>
      </c>
      <c r="K40" s="133">
        <f>B40-J40</f>
        <v>2560</v>
      </c>
      <c r="L40" s="111">
        <f t="shared" si="10"/>
        <v>0</v>
      </c>
      <c r="M40" s="112">
        <f>SUM(M36:M39)</f>
        <v>463.78333333333336</v>
      </c>
      <c r="N40" s="132">
        <f>B40-M40</f>
        <v>2476.2166666666667</v>
      </c>
    </row>
    <row r="41" spans="1:14" ht="13.5" thickBot="1">
      <c r="A41" s="92" t="s">
        <v>53</v>
      </c>
      <c r="B41" s="103">
        <v>6530</v>
      </c>
      <c r="C41" s="97"/>
      <c r="D41" s="125"/>
      <c r="E41" s="114">
        <f>B41-D41</f>
        <v>6530</v>
      </c>
      <c r="F41" s="103"/>
      <c r="G41" s="125"/>
      <c r="H41" s="114">
        <f t="shared" si="8"/>
        <v>6530</v>
      </c>
      <c r="I41" s="103"/>
      <c r="J41" s="125"/>
      <c r="K41" s="114">
        <f t="shared" si="9"/>
        <v>6530</v>
      </c>
      <c r="L41" s="111">
        <f>C41+F41+I41</f>
        <v>0</v>
      </c>
      <c r="M41" s="112">
        <f>(D41+G41+J41)/3</f>
        <v>0</v>
      </c>
      <c r="N41" s="85">
        <f>B41-M41</f>
        <v>6530</v>
      </c>
    </row>
    <row r="42" spans="1:14" ht="13.5" thickBot="1">
      <c r="A42" s="92" t="s">
        <v>69</v>
      </c>
      <c r="B42" s="103">
        <v>16858</v>
      </c>
      <c r="C42" s="115">
        <f>C40+C41</f>
        <v>0</v>
      </c>
      <c r="D42" s="116">
        <f>D40+D41</f>
        <v>534.35</v>
      </c>
      <c r="E42" s="159">
        <f>SUM(E40:E41)</f>
        <v>8935.65</v>
      </c>
      <c r="F42" s="103">
        <f>SUM(F40:F41)</f>
        <v>0</v>
      </c>
      <c r="G42" s="116">
        <f>G40+G41</f>
        <v>477</v>
      </c>
      <c r="H42" s="121">
        <f>SUM(H40:H41)</f>
        <v>8993</v>
      </c>
      <c r="I42" s="103">
        <f>SUM(I40:I41)</f>
        <v>0</v>
      </c>
      <c r="J42" s="116">
        <f>J40+J41</f>
        <v>380</v>
      </c>
      <c r="K42" s="114">
        <f>SUM(K40:K41)</f>
        <v>9090</v>
      </c>
      <c r="L42" s="111">
        <f>C42+F42+I42</f>
        <v>0</v>
      </c>
      <c r="M42" s="112">
        <f>(D42+G42+J42)/3</f>
        <v>463.7833333333333</v>
      </c>
      <c r="N42" s="121">
        <f>SUM(N38:N40)</f>
        <v>5701.233333333334</v>
      </c>
    </row>
    <row r="43" spans="1:14" ht="13.5" thickBot="1">
      <c r="A43" s="126" t="s">
        <v>94</v>
      </c>
      <c r="B43" s="103">
        <v>7140</v>
      </c>
      <c r="C43" s="97"/>
      <c r="D43" s="112">
        <v>2230</v>
      </c>
      <c r="E43" s="114">
        <f>B43-D43</f>
        <v>4910</v>
      </c>
      <c r="F43" s="103"/>
      <c r="G43" s="112">
        <v>1968</v>
      </c>
      <c r="H43" s="114">
        <f t="shared" si="8"/>
        <v>5172</v>
      </c>
      <c r="I43" s="97"/>
      <c r="J43" s="112">
        <v>1151</v>
      </c>
      <c r="K43" s="114">
        <f t="shared" si="9"/>
        <v>5989</v>
      </c>
      <c r="L43" s="111">
        <f t="shared" si="10"/>
        <v>0</v>
      </c>
      <c r="M43" s="42">
        <f>(D43+G43+J43)/3</f>
        <v>1783</v>
      </c>
      <c r="N43" s="114">
        <f>B43-M43</f>
        <v>5357</v>
      </c>
    </row>
    <row r="44" spans="1:14" ht="13.5" thickBot="1">
      <c r="A44" s="123" t="s">
        <v>70</v>
      </c>
      <c r="B44" s="117">
        <v>22935</v>
      </c>
      <c r="C44" s="118"/>
      <c r="D44" s="55"/>
      <c r="E44" s="119">
        <f>B44-D44</f>
        <v>22935</v>
      </c>
      <c r="F44" s="117"/>
      <c r="G44" s="55">
        <f>F44/744</f>
        <v>0</v>
      </c>
      <c r="H44" s="119">
        <f>B44-G44</f>
        <v>22935</v>
      </c>
      <c r="I44" s="118"/>
      <c r="J44" s="55">
        <f>I44/720</f>
        <v>0</v>
      </c>
      <c r="K44" s="119">
        <f>B44-J44</f>
        <v>22935</v>
      </c>
      <c r="L44" s="120">
        <f>C44+F44+I44</f>
        <v>0</v>
      </c>
      <c r="M44" s="42">
        <f>(D44+G44+J44)/3</f>
        <v>0</v>
      </c>
      <c r="N44" s="119">
        <f>20100-M44</f>
        <v>20100</v>
      </c>
    </row>
    <row r="45" ht="13.5" thickBot="1"/>
    <row r="46" spans="1:14" ht="12.75">
      <c r="A46" s="192" t="s">
        <v>0</v>
      </c>
      <c r="B46" s="195" t="s">
        <v>1</v>
      </c>
      <c r="C46" s="51" t="s">
        <v>96</v>
      </c>
      <c r="D46" s="51"/>
      <c r="E46" s="52"/>
      <c r="F46" s="51" t="s">
        <v>96</v>
      </c>
      <c r="G46" s="51"/>
      <c r="H46" s="52"/>
      <c r="I46" s="51" t="s">
        <v>96</v>
      </c>
      <c r="J46" s="51"/>
      <c r="K46" s="52"/>
      <c r="L46" s="51" t="s">
        <v>96</v>
      </c>
      <c r="M46" s="51"/>
      <c r="N46" s="105"/>
    </row>
    <row r="47" spans="1:14" ht="13.5" thickBot="1">
      <c r="A47" s="193"/>
      <c r="B47" s="196"/>
      <c r="C47" s="40" t="s">
        <v>67</v>
      </c>
      <c r="D47" s="40"/>
      <c r="E47" s="66"/>
      <c r="F47" s="40" t="s">
        <v>68</v>
      </c>
      <c r="G47" s="40"/>
      <c r="H47" s="66"/>
      <c r="I47" s="40" t="s">
        <v>49</v>
      </c>
      <c r="J47" s="40"/>
      <c r="K47" s="66"/>
      <c r="L47" s="106" t="s">
        <v>4</v>
      </c>
      <c r="M47" s="107"/>
      <c r="N47" s="108"/>
    </row>
    <row r="48" spans="1:14" ht="12.75" customHeight="1">
      <c r="A48" s="193"/>
      <c r="B48" s="197" t="s">
        <v>66</v>
      </c>
      <c r="C48" s="93" t="s">
        <v>47</v>
      </c>
      <c r="D48" s="191" t="s">
        <v>82</v>
      </c>
      <c r="E48" s="53" t="s">
        <v>8</v>
      </c>
      <c r="F48" s="93" t="s">
        <v>47</v>
      </c>
      <c r="G48" s="191" t="s">
        <v>82</v>
      </c>
      <c r="H48" s="53" t="s">
        <v>8</v>
      </c>
      <c r="I48" s="93" t="s">
        <v>47</v>
      </c>
      <c r="J48" s="191" t="s">
        <v>82</v>
      </c>
      <c r="K48" s="53" t="s">
        <v>8</v>
      </c>
      <c r="L48" s="94" t="s">
        <v>47</v>
      </c>
      <c r="M48" s="191" t="s">
        <v>82</v>
      </c>
      <c r="N48" s="104" t="s">
        <v>8</v>
      </c>
    </row>
    <row r="49" spans="1:14" ht="13.5" thickBot="1">
      <c r="A49" s="194"/>
      <c r="B49" s="198"/>
      <c r="C49" s="94" t="s">
        <v>48</v>
      </c>
      <c r="D49" s="190"/>
      <c r="E49" s="54" t="s">
        <v>18</v>
      </c>
      <c r="F49" s="94" t="s">
        <v>48</v>
      </c>
      <c r="G49" s="190"/>
      <c r="H49" s="54" t="s">
        <v>18</v>
      </c>
      <c r="I49" s="94" t="s">
        <v>48</v>
      </c>
      <c r="J49" s="190"/>
      <c r="K49" s="54" t="s">
        <v>18</v>
      </c>
      <c r="L49" s="94" t="s">
        <v>48</v>
      </c>
      <c r="M49" s="190"/>
      <c r="N49" s="54" t="s">
        <v>18</v>
      </c>
    </row>
    <row r="50" spans="1:14" ht="13.5" thickBot="1">
      <c r="A50" s="87" t="s">
        <v>98</v>
      </c>
      <c r="B50" s="98">
        <v>1326.28</v>
      </c>
      <c r="C50" s="37"/>
      <c r="D50" s="42"/>
      <c r="E50" s="69"/>
      <c r="F50" s="98"/>
      <c r="G50" s="42">
        <v>117.52</v>
      </c>
      <c r="H50" s="69">
        <f>B50-G50</f>
        <v>1208.76</v>
      </c>
      <c r="I50" s="98"/>
      <c r="J50" s="42">
        <v>610.69</v>
      </c>
      <c r="K50" s="69">
        <f>B50-J50</f>
        <v>715.5899999999999</v>
      </c>
      <c r="L50" s="37">
        <f aca="true" t="shared" si="11" ref="L50:L58">C50+F50+I50</f>
        <v>0</v>
      </c>
      <c r="M50" s="42">
        <f>L50/2208</f>
        <v>0</v>
      </c>
      <c r="N50" s="69">
        <f aca="true" t="shared" si="12" ref="N50:N58">B50-M50</f>
        <v>1326.28</v>
      </c>
    </row>
    <row r="51" spans="1:14" ht="13.5" thickBot="1">
      <c r="A51" s="88" t="s">
        <v>71</v>
      </c>
      <c r="B51" s="99">
        <v>2000</v>
      </c>
      <c r="C51" s="38"/>
      <c r="D51" s="156">
        <v>266</v>
      </c>
      <c r="E51" s="69">
        <f>B51-D51</f>
        <v>1734</v>
      </c>
      <c r="F51" s="99"/>
      <c r="G51" s="156">
        <v>338.7</v>
      </c>
      <c r="H51" s="69">
        <f>B51-G51</f>
        <v>1661.3</v>
      </c>
      <c r="I51" s="99"/>
      <c r="J51" s="42">
        <v>522.47619</v>
      </c>
      <c r="K51" s="69">
        <f aca="true" t="shared" si="13" ref="K51:K57">B51-J51</f>
        <v>1477.5238100000001</v>
      </c>
      <c r="L51" s="37">
        <f t="shared" si="11"/>
        <v>0</v>
      </c>
      <c r="M51" s="42">
        <f>(D51+G51+J51)/3</f>
        <v>375.7253966666667</v>
      </c>
      <c r="N51" s="69">
        <f>B51-M51</f>
        <v>1624.2746033333333</v>
      </c>
    </row>
    <row r="52" spans="1:14" ht="13.5" thickBot="1">
      <c r="A52" s="122" t="s">
        <v>72</v>
      </c>
      <c r="B52" s="109"/>
      <c r="C52" s="110"/>
      <c r="D52" s="142">
        <v>0</v>
      </c>
      <c r="E52" s="85">
        <f>B52-D52</f>
        <v>0</v>
      </c>
      <c r="F52" s="109"/>
      <c r="G52" s="143">
        <v>0</v>
      </c>
      <c r="H52" s="85">
        <f>B52-G52</f>
        <v>0</v>
      </c>
      <c r="I52" s="109"/>
      <c r="J52" s="143">
        <v>0</v>
      </c>
      <c r="K52" s="85">
        <f t="shared" si="13"/>
        <v>0</v>
      </c>
      <c r="L52" s="95">
        <f t="shared" si="11"/>
        <v>0</v>
      </c>
      <c r="M52" s="42">
        <f>(D52+G52+J52)/3</f>
        <v>0</v>
      </c>
      <c r="N52" s="85">
        <f t="shared" si="12"/>
        <v>0</v>
      </c>
    </row>
    <row r="53" spans="1:14" ht="13.5" thickBot="1">
      <c r="A53" s="129" t="s">
        <v>74</v>
      </c>
      <c r="B53" s="128">
        <v>940</v>
      </c>
      <c r="C53" s="110"/>
      <c r="D53" s="157">
        <v>118</v>
      </c>
      <c r="E53" s="85">
        <f>B53-D53</f>
        <v>822</v>
      </c>
      <c r="F53" s="109"/>
      <c r="G53" s="157">
        <v>104.39</v>
      </c>
      <c r="H53" s="85">
        <f>B53-G53</f>
        <v>835.61</v>
      </c>
      <c r="I53" s="109"/>
      <c r="J53" s="84">
        <v>39.0381</v>
      </c>
      <c r="K53" s="85">
        <f t="shared" si="13"/>
        <v>900.9619</v>
      </c>
      <c r="L53" s="95">
        <f t="shared" si="11"/>
        <v>0</v>
      </c>
      <c r="M53" s="42">
        <f>(D53+G53+J53)/3</f>
        <v>87.14269999999999</v>
      </c>
      <c r="N53" s="119">
        <f t="shared" si="12"/>
        <v>852.8573</v>
      </c>
    </row>
    <row r="54" spans="1:14" ht="13.5" thickBot="1">
      <c r="A54" s="124" t="s">
        <v>17</v>
      </c>
      <c r="B54" s="86">
        <f>SUM(B50:B53)</f>
        <v>4266.28</v>
      </c>
      <c r="C54" s="111">
        <f>SUM(C50:C52)</f>
        <v>0</v>
      </c>
      <c r="D54" s="112">
        <f>SUM(D50:D53)</f>
        <v>384</v>
      </c>
      <c r="E54" s="132">
        <f>SUM(E50:E53)</f>
        <v>2556</v>
      </c>
      <c r="F54" s="86">
        <f>SUM(F50:F52)</f>
        <v>0</v>
      </c>
      <c r="G54" s="113">
        <f>SUM(G50:G53)</f>
        <v>560.61</v>
      </c>
      <c r="H54" s="132">
        <f>SUM(H50:H53)</f>
        <v>3705.67</v>
      </c>
      <c r="I54" s="113">
        <f>SUM(I50:I53)</f>
        <v>0</v>
      </c>
      <c r="J54" s="113">
        <f>SUM(J50:J53)</f>
        <v>1172.20429</v>
      </c>
      <c r="K54" s="132">
        <f>SUM(K50:K53)</f>
        <v>3094.07571</v>
      </c>
      <c r="L54" s="111">
        <f t="shared" si="11"/>
        <v>0</v>
      </c>
      <c r="M54" s="112">
        <f>SUM(M50:M53)</f>
        <v>462.8680966666667</v>
      </c>
      <c r="N54" s="137">
        <f t="shared" si="12"/>
        <v>3803.411903333333</v>
      </c>
    </row>
    <row r="55" spans="1:14" ht="13.5" thickBot="1">
      <c r="A55" s="92" t="s">
        <v>53</v>
      </c>
      <c r="B55" s="103">
        <v>8560</v>
      </c>
      <c r="C55" s="97"/>
      <c r="D55" s="125"/>
      <c r="E55" s="114">
        <f>B55-D55</f>
        <v>8560</v>
      </c>
      <c r="F55" s="103"/>
      <c r="G55" s="125">
        <v>5805</v>
      </c>
      <c r="H55" s="114">
        <f>B55-G55</f>
        <v>2755</v>
      </c>
      <c r="I55" s="103"/>
      <c r="J55" s="125"/>
      <c r="K55" s="114">
        <f t="shared" si="13"/>
        <v>8560</v>
      </c>
      <c r="L55" s="111">
        <f t="shared" si="11"/>
        <v>0</v>
      </c>
      <c r="M55" s="112">
        <f>L55/2208</f>
        <v>0</v>
      </c>
      <c r="N55" s="114">
        <f t="shared" si="12"/>
        <v>8560</v>
      </c>
    </row>
    <row r="56" spans="1:14" ht="13.5" thickBot="1">
      <c r="A56" s="92" t="s">
        <v>65</v>
      </c>
      <c r="B56" s="103">
        <v>16858</v>
      </c>
      <c r="C56" s="115">
        <f>SUM(C54:C55)</f>
        <v>0</v>
      </c>
      <c r="D56" s="116">
        <f>D54+D55</f>
        <v>384</v>
      </c>
      <c r="E56" s="116">
        <f>E54+E55</f>
        <v>11116</v>
      </c>
      <c r="F56" s="103">
        <f>SUM(F54:F55)</f>
        <v>0</v>
      </c>
      <c r="G56" s="116">
        <f>G54+G55</f>
        <v>6365.61</v>
      </c>
      <c r="H56" s="127">
        <f>SUM(H54:H55)</f>
        <v>6460.67</v>
      </c>
      <c r="I56" s="103">
        <f>I54+I55</f>
        <v>0</v>
      </c>
      <c r="J56" s="116">
        <f>J54+J55</f>
        <v>1172.20429</v>
      </c>
      <c r="K56" s="114">
        <f t="shared" si="13"/>
        <v>15685.79571</v>
      </c>
      <c r="L56" s="111">
        <f t="shared" si="11"/>
        <v>0</v>
      </c>
      <c r="M56" s="112">
        <f>L56/2208</f>
        <v>0</v>
      </c>
      <c r="N56" s="114">
        <f t="shared" si="12"/>
        <v>16858</v>
      </c>
    </row>
    <row r="57" spans="1:14" ht="13.5" thickBot="1">
      <c r="A57" s="126" t="s">
        <v>94</v>
      </c>
      <c r="B57" s="103">
        <v>7140</v>
      </c>
      <c r="C57" s="97"/>
      <c r="D57" s="112">
        <v>3344</v>
      </c>
      <c r="E57" s="114">
        <f>B57-D57</f>
        <v>3796</v>
      </c>
      <c r="F57" s="103"/>
      <c r="G57" s="112">
        <v>2744</v>
      </c>
      <c r="H57" s="114">
        <f>B57-G57</f>
        <v>4396</v>
      </c>
      <c r="I57" s="103"/>
      <c r="J57" s="112">
        <v>2872</v>
      </c>
      <c r="K57" s="114">
        <f t="shared" si="13"/>
        <v>4268</v>
      </c>
      <c r="L57" s="111">
        <f t="shared" si="11"/>
        <v>0</v>
      </c>
      <c r="M57" s="112">
        <f>L57/2208</f>
        <v>0</v>
      </c>
      <c r="N57" s="114">
        <f t="shared" si="12"/>
        <v>7140</v>
      </c>
    </row>
    <row r="58" spans="1:14" ht="13.5" thickBot="1">
      <c r="A58" s="123" t="s">
        <v>70</v>
      </c>
      <c r="B58" s="117">
        <v>22935</v>
      </c>
      <c r="C58" s="118"/>
      <c r="D58" s="55"/>
      <c r="E58" s="119">
        <f>B58-D58</f>
        <v>22935</v>
      </c>
      <c r="F58" s="117"/>
      <c r="G58" s="55"/>
      <c r="H58" s="119">
        <f>B58-G58</f>
        <v>22935</v>
      </c>
      <c r="I58" s="117">
        <f>I56+I57</f>
        <v>0</v>
      </c>
      <c r="J58" s="55"/>
      <c r="K58" s="119">
        <f>B58-J58</f>
        <v>22935</v>
      </c>
      <c r="L58" s="120">
        <f t="shared" si="11"/>
        <v>0</v>
      </c>
      <c r="M58" s="55">
        <f>L58/2208</f>
        <v>0</v>
      </c>
      <c r="N58" s="119">
        <f t="shared" si="12"/>
        <v>22935</v>
      </c>
    </row>
    <row r="61" spans="1:2" ht="13.5" thickBot="1">
      <c r="A61" t="s">
        <v>75</v>
      </c>
      <c r="B61" t="s">
        <v>76</v>
      </c>
    </row>
    <row r="62" spans="2:3" ht="12.75">
      <c r="B62" s="130" t="s">
        <v>71</v>
      </c>
      <c r="C62" t="s">
        <v>83</v>
      </c>
    </row>
    <row r="63" ht="12.75">
      <c r="B63" s="131" t="s">
        <v>72</v>
      </c>
    </row>
    <row r="64" spans="2:14" ht="13.5" thickBot="1">
      <c r="B64" s="33" t="s">
        <v>74</v>
      </c>
      <c r="N64" s="144">
        <f>(N54+N40+N25+N11)/4</f>
        <v>2817.8946425</v>
      </c>
    </row>
    <row r="66" ht="12.75">
      <c r="B66" t="s">
        <v>78</v>
      </c>
    </row>
    <row r="67" ht="12.75">
      <c r="B67" t="s">
        <v>79</v>
      </c>
    </row>
    <row r="70" ht="13.5" thickBot="1"/>
    <row r="71" ht="12.75">
      <c r="A71" s="192" t="s">
        <v>0</v>
      </c>
    </row>
    <row r="72" ht="12.75">
      <c r="A72" s="193"/>
    </row>
    <row r="73" ht="12.75">
      <c r="A73" s="193"/>
    </row>
    <row r="74" ht="13.5" thickBot="1">
      <c r="A74" s="194"/>
    </row>
    <row r="75" ht="12.75">
      <c r="A75" s="129" t="s">
        <v>74</v>
      </c>
    </row>
    <row r="76" ht="12.75">
      <c r="A76" s="88" t="s">
        <v>71</v>
      </c>
    </row>
    <row r="77" ht="13.5" thickBot="1">
      <c r="A77" s="122" t="s">
        <v>72</v>
      </c>
    </row>
    <row r="78" ht="13.5" thickBot="1">
      <c r="A78" s="124" t="s">
        <v>17</v>
      </c>
    </row>
  </sheetData>
  <sheetProtection/>
  <mergeCells count="29">
    <mergeCell ref="A71:A74"/>
    <mergeCell ref="M34:M35"/>
    <mergeCell ref="A46:A49"/>
    <mergeCell ref="B46:B47"/>
    <mergeCell ref="B48:B49"/>
    <mergeCell ref="D48:D49"/>
    <mergeCell ref="G48:G49"/>
    <mergeCell ref="J48:J49"/>
    <mergeCell ref="M48:M49"/>
    <mergeCell ref="A32:A35"/>
    <mergeCell ref="B32:B33"/>
    <mergeCell ref="B34:B35"/>
    <mergeCell ref="D34:D35"/>
    <mergeCell ref="G34:G35"/>
    <mergeCell ref="J34:J35"/>
    <mergeCell ref="M6:M7"/>
    <mergeCell ref="M20:M21"/>
    <mergeCell ref="A18:A21"/>
    <mergeCell ref="B18:B19"/>
    <mergeCell ref="B20:B21"/>
    <mergeCell ref="D20:D21"/>
    <mergeCell ref="G20:G21"/>
    <mergeCell ref="J20:J21"/>
    <mergeCell ref="A4:A7"/>
    <mergeCell ref="B4:B5"/>
    <mergeCell ref="B6:B7"/>
    <mergeCell ref="D6:D7"/>
    <mergeCell ref="G6:G7"/>
    <mergeCell ref="J6:J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N78"/>
  <sheetViews>
    <sheetView tabSelected="1" view="pageBreakPreview" zoomScale="60" zoomScalePageLayoutView="0" workbookViewId="0" topLeftCell="A1">
      <selection activeCell="N17" sqref="A1:N17"/>
    </sheetView>
  </sheetViews>
  <sheetFormatPr defaultColWidth="9.00390625" defaultRowHeight="12.75"/>
  <cols>
    <col min="1" max="1" width="27.375" style="0" customWidth="1"/>
    <col min="2" max="2" width="14.375" style="0" customWidth="1"/>
    <col min="5" max="5" width="12.125" style="0" customWidth="1"/>
    <col min="6" max="6" width="12.25390625" style="0" customWidth="1"/>
  </cols>
  <sheetData>
    <row r="3" ht="13.5" thickBot="1"/>
    <row r="4" spans="1:14" ht="12.75" customHeight="1">
      <c r="A4" s="192" t="s">
        <v>0</v>
      </c>
      <c r="B4" s="195" t="s">
        <v>1</v>
      </c>
      <c r="C4" s="51" t="s">
        <v>99</v>
      </c>
      <c r="D4" s="51"/>
      <c r="E4" s="52"/>
      <c r="F4" s="51" t="s">
        <v>99</v>
      </c>
      <c r="G4" s="51"/>
      <c r="H4" s="52"/>
      <c r="I4" s="51" t="s">
        <v>99</v>
      </c>
      <c r="J4" s="51"/>
      <c r="K4" s="52"/>
      <c r="L4" s="51" t="s">
        <v>99</v>
      </c>
      <c r="M4" s="51"/>
      <c r="N4" s="105"/>
    </row>
    <row r="5" spans="1:14" ht="13.5" thickBot="1">
      <c r="A5" s="193"/>
      <c r="B5" s="196"/>
      <c r="C5" s="40" t="s">
        <v>51</v>
      </c>
      <c r="D5" s="40"/>
      <c r="E5" s="66"/>
      <c r="F5" s="40" t="s">
        <v>56</v>
      </c>
      <c r="G5" s="40"/>
      <c r="H5" s="66"/>
      <c r="I5" s="40" t="s">
        <v>57</v>
      </c>
      <c r="J5" s="40"/>
      <c r="K5" s="66"/>
      <c r="L5" s="106" t="s">
        <v>42</v>
      </c>
      <c r="M5" s="107"/>
      <c r="N5" s="108"/>
    </row>
    <row r="6" spans="1:14" ht="12.75" customHeight="1">
      <c r="A6" s="193"/>
      <c r="B6" s="197" t="s">
        <v>66</v>
      </c>
      <c r="C6" s="93" t="s">
        <v>47</v>
      </c>
      <c r="D6" s="191" t="s">
        <v>82</v>
      </c>
      <c r="E6" s="53" t="s">
        <v>8</v>
      </c>
      <c r="F6" s="93" t="s">
        <v>47</v>
      </c>
      <c r="G6" s="191" t="s">
        <v>82</v>
      </c>
      <c r="H6" s="53" t="s">
        <v>8</v>
      </c>
      <c r="I6" s="93" t="s">
        <v>47</v>
      </c>
      <c r="J6" s="191" t="s">
        <v>82</v>
      </c>
      <c r="K6" s="53" t="s">
        <v>8</v>
      </c>
      <c r="L6" s="94" t="s">
        <v>47</v>
      </c>
      <c r="M6" s="191" t="s">
        <v>82</v>
      </c>
      <c r="N6" s="104" t="s">
        <v>8</v>
      </c>
    </row>
    <row r="7" spans="1:14" ht="13.5" thickBot="1">
      <c r="A7" s="194"/>
      <c r="B7" s="198"/>
      <c r="C7" s="94" t="s">
        <v>48</v>
      </c>
      <c r="D7" s="190"/>
      <c r="E7" s="54" t="s">
        <v>18</v>
      </c>
      <c r="F7" s="94" t="s">
        <v>48</v>
      </c>
      <c r="G7" s="190"/>
      <c r="H7" s="54" t="s">
        <v>18</v>
      </c>
      <c r="I7" s="94" t="s">
        <v>48</v>
      </c>
      <c r="J7" s="190"/>
      <c r="K7" s="54" t="s">
        <v>18</v>
      </c>
      <c r="L7" s="94" t="s">
        <v>48</v>
      </c>
      <c r="M7" s="190"/>
      <c r="N7" s="54" t="s">
        <v>18</v>
      </c>
    </row>
    <row r="8" spans="1:14" ht="13.5" thickBot="1">
      <c r="A8" s="87" t="s">
        <v>98</v>
      </c>
      <c r="B8" s="98">
        <v>1326.28</v>
      </c>
      <c r="C8" s="37"/>
      <c r="D8" s="42">
        <v>841.78</v>
      </c>
      <c r="E8" s="69">
        <f>B8-D8</f>
        <v>484.5</v>
      </c>
      <c r="F8" s="98"/>
      <c r="G8" s="42">
        <v>794</v>
      </c>
      <c r="H8" s="69">
        <f>B8-G8</f>
        <v>532.28</v>
      </c>
      <c r="I8" s="98"/>
      <c r="J8" s="42">
        <v>670.79</v>
      </c>
      <c r="K8" s="69">
        <f>B8-J8</f>
        <v>655.49</v>
      </c>
      <c r="L8" s="37">
        <f aca="true" t="shared" si="0" ref="L8:L16">C8+F8+I8</f>
        <v>0</v>
      </c>
      <c r="M8" s="42">
        <f>L8/2208</f>
        <v>0</v>
      </c>
      <c r="N8" s="69">
        <f>B8-M8</f>
        <v>1326.28</v>
      </c>
    </row>
    <row r="9" spans="1:14" ht="12.75" customHeight="1" thickBot="1">
      <c r="A9" s="88" t="s">
        <v>71</v>
      </c>
      <c r="B9" s="99">
        <v>2000</v>
      </c>
      <c r="C9" s="38"/>
      <c r="D9" s="156">
        <v>598.2941</v>
      </c>
      <c r="E9" s="69">
        <f>B9-D9</f>
        <v>1401.7059</v>
      </c>
      <c r="F9" s="99"/>
      <c r="G9" s="156">
        <v>0.0805</v>
      </c>
      <c r="H9" s="69">
        <f>B9-G9</f>
        <v>1999.9195</v>
      </c>
      <c r="I9" s="99"/>
      <c r="J9" s="42">
        <v>570</v>
      </c>
      <c r="K9" s="69">
        <f>B9-J9</f>
        <v>1430</v>
      </c>
      <c r="L9" s="37">
        <f t="shared" si="0"/>
        <v>0</v>
      </c>
      <c r="M9" s="42">
        <f>(D9+G9+J9)/3</f>
        <v>389.45820000000003</v>
      </c>
      <c r="N9" s="69">
        <f>B9-M9</f>
        <v>1610.5418</v>
      </c>
    </row>
    <row r="10" spans="1:14" ht="13.5" thickBot="1">
      <c r="A10" s="122" t="s">
        <v>100</v>
      </c>
      <c r="B10" s="109">
        <v>1200</v>
      </c>
      <c r="C10" s="110"/>
      <c r="D10" s="142">
        <v>0</v>
      </c>
      <c r="E10" s="85">
        <f>B10-D10</f>
        <v>1200</v>
      </c>
      <c r="F10" s="109"/>
      <c r="G10" s="143">
        <v>0</v>
      </c>
      <c r="H10" s="85">
        <f>B10-G10</f>
        <v>1200</v>
      </c>
      <c r="I10" s="109"/>
      <c r="J10" s="143">
        <v>100.05</v>
      </c>
      <c r="K10" s="85">
        <f>B10-J10</f>
        <v>1099.95</v>
      </c>
      <c r="L10" s="95">
        <f t="shared" si="0"/>
        <v>0</v>
      </c>
      <c r="M10" s="42">
        <f>(D10+G10+J10)/3</f>
        <v>33.35</v>
      </c>
      <c r="N10" s="85">
        <f aca="true" t="shared" si="1" ref="N10:N16">B10-M10</f>
        <v>1166.65</v>
      </c>
    </row>
    <row r="11" spans="1:14" ht="13.5" thickBot="1">
      <c r="A11" s="129" t="s">
        <v>74</v>
      </c>
      <c r="B11" s="128">
        <v>940</v>
      </c>
      <c r="C11" s="110"/>
      <c r="D11" s="157">
        <v>3</v>
      </c>
      <c r="E11" s="85">
        <f>B11-D11</f>
        <v>937</v>
      </c>
      <c r="F11" s="109"/>
      <c r="G11" s="157">
        <v>3</v>
      </c>
      <c r="H11" s="85">
        <f>B11-G11</f>
        <v>937</v>
      </c>
      <c r="I11" s="109"/>
      <c r="J11" s="84">
        <v>3</v>
      </c>
      <c r="K11" s="85">
        <f>B11-J11</f>
        <v>937</v>
      </c>
      <c r="L11" s="95">
        <f t="shared" si="0"/>
        <v>0</v>
      </c>
      <c r="M11" s="42">
        <f>(D11+G11+J11)/3</f>
        <v>3</v>
      </c>
      <c r="N11" s="119">
        <f t="shared" si="1"/>
        <v>937</v>
      </c>
    </row>
    <row r="12" spans="1:14" ht="13.5" thickBot="1">
      <c r="A12" s="124" t="s">
        <v>17</v>
      </c>
      <c r="B12" s="86">
        <f>SUM(B8:B11)</f>
        <v>5466.28</v>
      </c>
      <c r="C12" s="111">
        <f>SUM(C8:C10)</f>
        <v>0</v>
      </c>
      <c r="D12" s="112">
        <f>SUM(D8:D11)</f>
        <v>1443.0740999999998</v>
      </c>
      <c r="E12" s="132">
        <f>SUM(E8:E11)</f>
        <v>4023.2059</v>
      </c>
      <c r="F12" s="86">
        <f>SUM(F8:F10)</f>
        <v>0</v>
      </c>
      <c r="G12" s="113">
        <f>SUM(G8:G11)</f>
        <v>797.0805</v>
      </c>
      <c r="H12" s="132">
        <f>SUM(H8:H11)</f>
        <v>4669.1995</v>
      </c>
      <c r="I12" s="113">
        <f>SUM(I8:I11)</f>
        <v>0</v>
      </c>
      <c r="J12" s="113">
        <f>SUM(J8:J11)</f>
        <v>1343.84</v>
      </c>
      <c r="K12" s="132">
        <f>SUM(K8:K11)</f>
        <v>4122.44</v>
      </c>
      <c r="L12" s="111">
        <f t="shared" si="0"/>
        <v>0</v>
      </c>
      <c r="M12" s="112">
        <f>SUM(M8:M11)</f>
        <v>425.80820000000006</v>
      </c>
      <c r="N12" s="137">
        <f t="shared" si="1"/>
        <v>5040.471799999999</v>
      </c>
    </row>
    <row r="13" spans="1:14" ht="13.5" thickBot="1">
      <c r="A13" s="92" t="s">
        <v>53</v>
      </c>
      <c r="B13" s="103">
        <v>8560</v>
      </c>
      <c r="C13" s="97"/>
      <c r="D13" s="125"/>
      <c r="E13" s="114">
        <f>B13-D13</f>
        <v>8560</v>
      </c>
      <c r="F13" s="103"/>
      <c r="G13" s="125">
        <f>G16-G15-G12</f>
        <v>5180.9195</v>
      </c>
      <c r="H13" s="114">
        <f>B13-G13</f>
        <v>3379.0805</v>
      </c>
      <c r="I13" s="103"/>
      <c r="J13" s="125"/>
      <c r="K13" s="114">
        <f>B13-J13</f>
        <v>8560</v>
      </c>
      <c r="L13" s="111">
        <f t="shared" si="0"/>
        <v>0</v>
      </c>
      <c r="M13" s="112">
        <f>L13/2208</f>
        <v>0</v>
      </c>
      <c r="N13" s="114">
        <f t="shared" si="1"/>
        <v>8560</v>
      </c>
    </row>
    <row r="14" spans="1:14" ht="13.5" thickBot="1">
      <c r="A14" s="92" t="s">
        <v>65</v>
      </c>
      <c r="B14" s="103">
        <v>16858</v>
      </c>
      <c r="C14" s="115">
        <f>SUM(C12:C13)</f>
        <v>0</v>
      </c>
      <c r="D14" s="116">
        <f>D12+D13</f>
        <v>1443.0740999999998</v>
      </c>
      <c r="E14" s="116">
        <f>E12+E13</f>
        <v>12583.2059</v>
      </c>
      <c r="F14" s="103">
        <f>SUM(F12:F13)</f>
        <v>0</v>
      </c>
      <c r="G14" s="116">
        <f>G12+G13</f>
        <v>5978</v>
      </c>
      <c r="H14" s="127">
        <f>SUM(H12:H13)</f>
        <v>8048.28</v>
      </c>
      <c r="I14" s="103">
        <f>I12+I13</f>
        <v>0</v>
      </c>
      <c r="J14" s="116">
        <f>J12+J13</f>
        <v>1343.84</v>
      </c>
      <c r="K14" s="114">
        <f>B14-J14</f>
        <v>15514.16</v>
      </c>
      <c r="L14" s="111">
        <f t="shared" si="0"/>
        <v>0</v>
      </c>
      <c r="M14" s="112">
        <f>L14/2208</f>
        <v>0</v>
      </c>
      <c r="N14" s="114">
        <f t="shared" si="1"/>
        <v>16858</v>
      </c>
    </row>
    <row r="15" spans="1:14" ht="13.5" thickBot="1">
      <c r="A15" s="126" t="s">
        <v>94</v>
      </c>
      <c r="B15" s="103">
        <v>7140</v>
      </c>
      <c r="C15" s="97"/>
      <c r="D15" s="112">
        <v>3344</v>
      </c>
      <c r="E15" s="114">
        <f>B15-D15</f>
        <v>3796</v>
      </c>
      <c r="F15" s="103"/>
      <c r="G15" s="112">
        <v>2770</v>
      </c>
      <c r="H15" s="114">
        <f>B15-G15</f>
        <v>4370</v>
      </c>
      <c r="I15" s="103"/>
      <c r="J15" s="112">
        <v>2872</v>
      </c>
      <c r="K15" s="114">
        <f>B15-J15</f>
        <v>4268</v>
      </c>
      <c r="L15" s="111">
        <f t="shared" si="0"/>
        <v>0</v>
      </c>
      <c r="M15" s="112">
        <f>L15/2208</f>
        <v>0</v>
      </c>
      <c r="N15" s="114">
        <f t="shared" si="1"/>
        <v>7140</v>
      </c>
    </row>
    <row r="16" spans="1:14" ht="13.5" thickBot="1">
      <c r="A16" s="123" t="s">
        <v>70</v>
      </c>
      <c r="B16" s="117">
        <v>22935</v>
      </c>
      <c r="C16" s="118"/>
      <c r="D16" s="55"/>
      <c r="E16" s="119">
        <f>B16-D16</f>
        <v>22935</v>
      </c>
      <c r="F16" s="117"/>
      <c r="G16" s="55">
        <v>8748</v>
      </c>
      <c r="H16" s="119">
        <f>B16-G16</f>
        <v>14187</v>
      </c>
      <c r="I16" s="117">
        <f>I14+I15</f>
        <v>0</v>
      </c>
      <c r="J16" s="55"/>
      <c r="K16" s="119">
        <f>B16-J16</f>
        <v>22935</v>
      </c>
      <c r="L16" s="120">
        <f t="shared" si="0"/>
        <v>0</v>
      </c>
      <c r="M16" s="55">
        <f>L16/2208</f>
        <v>0</v>
      </c>
      <c r="N16" s="119">
        <f t="shared" si="1"/>
        <v>22935</v>
      </c>
    </row>
    <row r="17" ht="13.5" thickBot="1"/>
    <row r="18" spans="1:14" ht="12.75">
      <c r="A18" s="192" t="s">
        <v>0</v>
      </c>
      <c r="B18" s="195" t="s">
        <v>1</v>
      </c>
      <c r="C18" s="51" t="s">
        <v>96</v>
      </c>
      <c r="D18" s="51"/>
      <c r="E18" s="52"/>
      <c r="F18" s="51" t="s">
        <v>96</v>
      </c>
      <c r="G18" s="51"/>
      <c r="H18" s="52"/>
      <c r="I18" s="51" t="s">
        <v>96</v>
      </c>
      <c r="J18" s="51"/>
      <c r="K18" s="52"/>
      <c r="L18" s="51" t="s">
        <v>96</v>
      </c>
      <c r="M18" s="51"/>
      <c r="N18" s="105"/>
    </row>
    <row r="19" spans="1:14" ht="13.5" thickBot="1">
      <c r="A19" s="193"/>
      <c r="B19" s="196"/>
      <c r="C19" s="40" t="s">
        <v>58</v>
      </c>
      <c r="D19" s="40"/>
      <c r="E19" s="66"/>
      <c r="F19" s="40" t="s">
        <v>59</v>
      </c>
      <c r="G19" s="40"/>
      <c r="H19" s="66"/>
      <c r="I19" s="40" t="s">
        <v>60</v>
      </c>
      <c r="J19" s="40"/>
      <c r="K19" s="66"/>
      <c r="L19" s="106" t="s">
        <v>43</v>
      </c>
      <c r="M19" s="107"/>
      <c r="N19" s="108"/>
    </row>
    <row r="20" spans="1:14" ht="12.75" customHeight="1">
      <c r="A20" s="193"/>
      <c r="B20" s="197" t="s">
        <v>19</v>
      </c>
      <c r="C20" s="93" t="s">
        <v>47</v>
      </c>
      <c r="D20" s="191" t="s">
        <v>82</v>
      </c>
      <c r="E20" s="53" t="s">
        <v>8</v>
      </c>
      <c r="F20" s="93" t="s">
        <v>47</v>
      </c>
      <c r="G20" s="191" t="s">
        <v>82</v>
      </c>
      <c r="H20" s="53" t="s">
        <v>8</v>
      </c>
      <c r="I20" s="93" t="s">
        <v>47</v>
      </c>
      <c r="J20" s="191" t="s">
        <v>82</v>
      </c>
      <c r="K20" s="53" t="s">
        <v>8</v>
      </c>
      <c r="L20" s="94" t="s">
        <v>47</v>
      </c>
      <c r="M20" s="191" t="s">
        <v>82</v>
      </c>
      <c r="N20" s="104" t="s">
        <v>8</v>
      </c>
    </row>
    <row r="21" spans="1:14" ht="13.5" thickBot="1">
      <c r="A21" s="194"/>
      <c r="B21" s="198"/>
      <c r="C21" s="94" t="s">
        <v>48</v>
      </c>
      <c r="D21" s="190"/>
      <c r="E21" s="54" t="s">
        <v>18</v>
      </c>
      <c r="F21" s="94" t="s">
        <v>48</v>
      </c>
      <c r="G21" s="190"/>
      <c r="H21" s="54" t="s">
        <v>18</v>
      </c>
      <c r="I21" s="94" t="s">
        <v>48</v>
      </c>
      <c r="J21" s="190"/>
      <c r="K21" s="54" t="s">
        <v>18</v>
      </c>
      <c r="L21" s="94" t="s">
        <v>48</v>
      </c>
      <c r="M21" s="190"/>
      <c r="N21" s="54" t="s">
        <v>18</v>
      </c>
    </row>
    <row r="22" spans="1:14" ht="13.5" thickBot="1">
      <c r="A22" s="129" t="s">
        <v>74</v>
      </c>
      <c r="B22" s="98">
        <v>940</v>
      </c>
      <c r="C22" s="37"/>
      <c r="D22" s="42">
        <v>96</v>
      </c>
      <c r="E22" s="69">
        <f>B22-D22</f>
        <v>844</v>
      </c>
      <c r="F22" s="98"/>
      <c r="G22" s="154">
        <v>175.2</v>
      </c>
      <c r="H22" s="69">
        <f>B22-G22</f>
        <v>764.8</v>
      </c>
      <c r="I22" s="98"/>
      <c r="J22" s="155">
        <v>135.95</v>
      </c>
      <c r="K22" s="69">
        <f>B22-J22</f>
        <v>804.05</v>
      </c>
      <c r="L22" s="37">
        <f aca="true" t="shared" si="2" ref="L22:L29">C22+F22+I22</f>
        <v>0</v>
      </c>
      <c r="M22" s="42">
        <f>(D22+G22+J22)/3</f>
        <v>135.71666666666667</v>
      </c>
      <c r="N22" s="69">
        <f>B22-M22</f>
        <v>804.2833333333333</v>
      </c>
    </row>
    <row r="23" spans="1:14" ht="13.5" thickBot="1">
      <c r="A23" s="88" t="s">
        <v>95</v>
      </c>
      <c r="B23" s="99">
        <v>2000</v>
      </c>
      <c r="C23" s="38"/>
      <c r="D23" s="42">
        <v>449</v>
      </c>
      <c r="E23" s="69">
        <f>B23-D23</f>
        <v>1551</v>
      </c>
      <c r="F23" s="99"/>
      <c r="G23" s="154">
        <v>436.65</v>
      </c>
      <c r="H23" s="69">
        <f>B23-G23</f>
        <v>1563.35</v>
      </c>
      <c r="I23" s="99"/>
      <c r="J23" s="155">
        <v>352.35</v>
      </c>
      <c r="K23" s="69">
        <f aca="true" t="shared" si="3" ref="K23:K28">B23-J23</f>
        <v>1647.65</v>
      </c>
      <c r="L23" s="37">
        <f t="shared" si="2"/>
        <v>0</v>
      </c>
      <c r="M23" s="42">
        <f>(D23+G23+J23)/3</f>
        <v>412.6666666666667</v>
      </c>
      <c r="N23" s="69">
        <f aca="true" t="shared" si="4" ref="N23:N28">B23-M23</f>
        <v>1587.3333333333333</v>
      </c>
    </row>
    <row r="24" spans="1:14" ht="13.5" thickBot="1">
      <c r="A24" s="122" t="s">
        <v>72</v>
      </c>
      <c r="B24" s="109"/>
      <c r="C24" s="110"/>
      <c r="D24" s="84"/>
      <c r="E24" s="85">
        <f>B24-D24</f>
        <v>0</v>
      </c>
      <c r="F24" s="109"/>
      <c r="G24" s="84"/>
      <c r="H24" s="85">
        <f>B24-G24</f>
        <v>0</v>
      </c>
      <c r="I24" s="109"/>
      <c r="J24" s="84"/>
      <c r="K24" s="85">
        <f t="shared" si="3"/>
        <v>0</v>
      </c>
      <c r="L24" s="95">
        <f t="shared" si="2"/>
        <v>0</v>
      </c>
      <c r="M24" s="42">
        <f>(D24+G24+J24)/3</f>
        <v>0</v>
      </c>
      <c r="N24" s="85">
        <f>B24-M24</f>
        <v>0</v>
      </c>
    </row>
    <row r="25" spans="1:14" ht="13.5" thickBot="1">
      <c r="A25" s="124" t="s">
        <v>17</v>
      </c>
      <c r="B25" s="86">
        <f aca="true" t="shared" si="5" ref="B25:G25">SUM(B22:B24)</f>
        <v>2940</v>
      </c>
      <c r="C25" s="111">
        <f t="shared" si="5"/>
        <v>0</v>
      </c>
      <c r="D25" s="141">
        <f t="shared" si="5"/>
        <v>545</v>
      </c>
      <c r="E25" s="113">
        <f t="shared" si="5"/>
        <v>2395</v>
      </c>
      <c r="F25" s="86">
        <f t="shared" si="5"/>
        <v>0</v>
      </c>
      <c r="G25" s="112">
        <f t="shared" si="5"/>
        <v>611.8499999999999</v>
      </c>
      <c r="H25" s="114">
        <f>B25-G25</f>
        <v>2328.15</v>
      </c>
      <c r="I25" s="86">
        <f>SUM(I22:I24)</f>
        <v>0</v>
      </c>
      <c r="J25" s="112">
        <f>SUM(J22:J24)</f>
        <v>488.3</v>
      </c>
      <c r="K25" s="114">
        <f t="shared" si="3"/>
        <v>2451.7</v>
      </c>
      <c r="L25" s="111">
        <f t="shared" si="2"/>
        <v>0</v>
      </c>
      <c r="M25" s="112">
        <f>SUM(M22:M24)</f>
        <v>548.3833333333333</v>
      </c>
      <c r="N25" s="134">
        <f>B25-M25</f>
        <v>2391.616666666667</v>
      </c>
    </row>
    <row r="26" spans="1:14" ht="13.5" thickBot="1">
      <c r="A26" s="92" t="s">
        <v>53</v>
      </c>
      <c r="B26" s="103">
        <v>8560</v>
      </c>
      <c r="C26" s="97"/>
      <c r="D26" s="125"/>
      <c r="E26" s="114">
        <f>B26-D26</f>
        <v>8560</v>
      </c>
      <c r="F26" s="103"/>
      <c r="G26" s="125"/>
      <c r="H26" s="114">
        <f>B26-G26</f>
        <v>8560</v>
      </c>
      <c r="I26" s="103"/>
      <c r="J26" s="125"/>
      <c r="K26" s="114">
        <f t="shared" si="3"/>
        <v>8560</v>
      </c>
      <c r="L26" s="160">
        <f t="shared" si="2"/>
        <v>0</v>
      </c>
      <c r="M26" s="163">
        <f>(D26+G26+J26)/3</f>
        <v>0</v>
      </c>
      <c r="N26" s="113">
        <f t="shared" si="4"/>
        <v>8560</v>
      </c>
    </row>
    <row r="27" spans="1:14" ht="13.5" thickBot="1">
      <c r="A27" s="92" t="s">
        <v>65</v>
      </c>
      <c r="B27" s="103">
        <v>16858</v>
      </c>
      <c r="C27" s="115">
        <f>SUM(C25:C26)</f>
        <v>0</v>
      </c>
      <c r="D27" s="116">
        <f>SUM(D25:D26)</f>
        <v>545</v>
      </c>
      <c r="E27" s="116">
        <f>E25+E26</f>
        <v>10955</v>
      </c>
      <c r="F27" s="103">
        <f>SUM(F25:F26)</f>
        <v>0</v>
      </c>
      <c r="G27" s="116">
        <f>SUM(G25:G26)</f>
        <v>611.8499999999999</v>
      </c>
      <c r="H27" s="127">
        <f>SUM(H25:H26)</f>
        <v>10888.15</v>
      </c>
      <c r="I27" s="103">
        <f>I25+I26</f>
        <v>0</v>
      </c>
      <c r="J27" s="116">
        <f>SUM(J25:J26)</f>
        <v>488.3</v>
      </c>
      <c r="K27" s="114">
        <f t="shared" si="3"/>
        <v>16369.7</v>
      </c>
      <c r="L27" s="160">
        <f t="shared" si="2"/>
        <v>0</v>
      </c>
      <c r="M27" s="164">
        <f>(D27+G27+J27)/3</f>
        <v>548.3833333333333</v>
      </c>
      <c r="N27" s="113">
        <f t="shared" si="4"/>
        <v>16309.616666666667</v>
      </c>
    </row>
    <row r="28" spans="1:14" ht="13.5" thickBot="1">
      <c r="A28" s="126" t="s">
        <v>94</v>
      </c>
      <c r="B28" s="103">
        <v>7140</v>
      </c>
      <c r="C28" s="97"/>
      <c r="D28" s="112">
        <v>3297</v>
      </c>
      <c r="E28" s="114">
        <f>B28-D28</f>
        <v>3843</v>
      </c>
      <c r="F28" s="103"/>
      <c r="G28" s="112">
        <v>3229</v>
      </c>
      <c r="H28" s="114">
        <f>B28-G28</f>
        <v>3911</v>
      </c>
      <c r="I28" s="103"/>
      <c r="J28" s="112">
        <v>2554</v>
      </c>
      <c r="K28" s="114">
        <f t="shared" si="3"/>
        <v>4586</v>
      </c>
      <c r="L28" s="160">
        <f t="shared" si="2"/>
        <v>0</v>
      </c>
      <c r="M28" s="164">
        <f>(D28+G28+J28)/3</f>
        <v>3026.6666666666665</v>
      </c>
      <c r="N28" s="113">
        <f t="shared" si="4"/>
        <v>4113.333333333334</v>
      </c>
    </row>
    <row r="29" spans="1:14" ht="13.5" thickBot="1">
      <c r="A29" s="123" t="s">
        <v>70</v>
      </c>
      <c r="B29" s="117">
        <v>20100</v>
      </c>
      <c r="C29" s="118"/>
      <c r="D29" s="55"/>
      <c r="E29" s="119">
        <f>B29-D29</f>
        <v>20100</v>
      </c>
      <c r="F29" s="117"/>
      <c r="G29" s="55"/>
      <c r="H29" s="119">
        <f>B29-G29</f>
        <v>20100</v>
      </c>
      <c r="I29" s="117">
        <f>I27+I28</f>
        <v>0</v>
      </c>
      <c r="J29" s="55"/>
      <c r="K29" s="119">
        <f>B29-J29</f>
        <v>20100</v>
      </c>
      <c r="L29" s="161">
        <f t="shared" si="2"/>
        <v>0</v>
      </c>
      <c r="M29" s="165">
        <f>(D29+G29+J29)/3</f>
        <v>0</v>
      </c>
      <c r="N29" s="162">
        <f>B29-M29</f>
        <v>20100</v>
      </c>
    </row>
    <row r="31" ht="13.5" thickBot="1"/>
    <row r="32" spans="1:14" ht="12.75">
      <c r="A32" s="192" t="s">
        <v>0</v>
      </c>
      <c r="B32" s="195" t="s">
        <v>1</v>
      </c>
      <c r="C32" s="51" t="s">
        <v>96</v>
      </c>
      <c r="D32" s="51"/>
      <c r="E32" s="52"/>
      <c r="F32" s="51" t="s">
        <v>96</v>
      </c>
      <c r="G32" s="51"/>
      <c r="H32" s="52"/>
      <c r="I32" s="51" t="s">
        <v>96</v>
      </c>
      <c r="J32" s="51"/>
      <c r="K32" s="52"/>
      <c r="L32" s="51" t="s">
        <v>96</v>
      </c>
      <c r="M32" s="51"/>
      <c r="N32" s="105"/>
    </row>
    <row r="33" spans="1:14" ht="13.5" thickBot="1">
      <c r="A33" s="193"/>
      <c r="B33" s="196"/>
      <c r="C33" s="40" t="s">
        <v>62</v>
      </c>
      <c r="D33" s="40"/>
      <c r="E33" s="66"/>
      <c r="F33" s="40" t="s">
        <v>63</v>
      </c>
      <c r="G33" s="40"/>
      <c r="H33" s="66"/>
      <c r="I33" s="40" t="s">
        <v>64</v>
      </c>
      <c r="J33" s="40"/>
      <c r="K33" s="66"/>
      <c r="L33" s="106" t="s">
        <v>3</v>
      </c>
      <c r="M33" s="107"/>
      <c r="N33" s="108"/>
    </row>
    <row r="34" spans="1:14" ht="12.75" customHeight="1">
      <c r="A34" s="193"/>
      <c r="B34" s="197" t="s">
        <v>66</v>
      </c>
      <c r="C34" s="93" t="s">
        <v>47</v>
      </c>
      <c r="D34" s="191" t="s">
        <v>82</v>
      </c>
      <c r="E34" s="53" t="s">
        <v>8</v>
      </c>
      <c r="F34" s="93" t="s">
        <v>47</v>
      </c>
      <c r="G34" s="191" t="s">
        <v>82</v>
      </c>
      <c r="H34" s="53" t="s">
        <v>8</v>
      </c>
      <c r="I34" s="93" t="s">
        <v>47</v>
      </c>
      <c r="J34" s="191" t="s">
        <v>82</v>
      </c>
      <c r="K34" s="53" t="s">
        <v>8</v>
      </c>
      <c r="L34" s="94" t="s">
        <v>47</v>
      </c>
      <c r="M34" s="191" t="s">
        <v>82</v>
      </c>
      <c r="N34" s="104" t="s">
        <v>8</v>
      </c>
    </row>
    <row r="35" spans="1:14" ht="13.5" thickBot="1">
      <c r="A35" s="194"/>
      <c r="B35" s="198"/>
      <c r="C35" s="94" t="s">
        <v>48</v>
      </c>
      <c r="D35" s="190"/>
      <c r="E35" s="54" t="s">
        <v>18</v>
      </c>
      <c r="F35" s="94" t="s">
        <v>48</v>
      </c>
      <c r="G35" s="190"/>
      <c r="H35" s="54" t="s">
        <v>18</v>
      </c>
      <c r="I35" s="94" t="s">
        <v>48</v>
      </c>
      <c r="J35" s="190"/>
      <c r="K35" s="54" t="s">
        <v>18</v>
      </c>
      <c r="L35" s="94" t="s">
        <v>48</v>
      </c>
      <c r="M35" s="190"/>
      <c r="N35" s="54" t="s">
        <v>18</v>
      </c>
    </row>
    <row r="36" spans="1:14" ht="13.5" thickBot="1">
      <c r="A36" s="87" t="s">
        <v>11</v>
      </c>
      <c r="B36" s="98"/>
      <c r="C36" s="37"/>
      <c r="D36" s="42"/>
      <c r="E36" s="69"/>
      <c r="F36" s="98"/>
      <c r="G36" s="42"/>
      <c r="H36" s="69">
        <f>B36-G36</f>
        <v>0</v>
      </c>
      <c r="I36" s="98"/>
      <c r="J36" s="42"/>
      <c r="K36" s="69"/>
      <c r="L36" s="37">
        <f>C36+F36+I36</f>
        <v>0</v>
      </c>
      <c r="M36" s="42">
        <f>L36/2208</f>
        <v>0</v>
      </c>
      <c r="N36" s="69">
        <v>0</v>
      </c>
    </row>
    <row r="37" spans="1:14" ht="13.5" thickBot="1">
      <c r="A37" s="88" t="s">
        <v>71</v>
      </c>
      <c r="B37" s="99">
        <v>2000</v>
      </c>
      <c r="C37" s="38"/>
      <c r="D37" s="156">
        <v>417.4</v>
      </c>
      <c r="E37" s="69">
        <f>B37-D37</f>
        <v>1582.6</v>
      </c>
      <c r="F37" s="99"/>
      <c r="G37" s="156">
        <v>363</v>
      </c>
      <c r="H37" s="69">
        <f aca="true" t="shared" si="6" ref="H37:H43">B37-G37</f>
        <v>1637</v>
      </c>
      <c r="I37" s="98"/>
      <c r="J37" s="166">
        <v>266</v>
      </c>
      <c r="K37" s="69">
        <f aca="true" t="shared" si="7" ref="K37:K43">B37-J37</f>
        <v>1734</v>
      </c>
      <c r="L37" s="37">
        <f aca="true" t="shared" si="8" ref="L37:L43">C37+F37+I37</f>
        <v>0</v>
      </c>
      <c r="M37" s="42">
        <f>(D37+G37+J37)/3</f>
        <v>348.8</v>
      </c>
      <c r="N37" s="69">
        <f>2000-M37</f>
        <v>1651.2</v>
      </c>
    </row>
    <row r="38" spans="1:14" ht="13.5" thickBot="1">
      <c r="A38" s="122" t="s">
        <v>16</v>
      </c>
      <c r="B38" s="109"/>
      <c r="C38" s="110"/>
      <c r="D38" s="142"/>
      <c r="E38" s="85">
        <f>B38-D38</f>
        <v>0</v>
      </c>
      <c r="F38" s="109"/>
      <c r="G38" s="143">
        <v>0</v>
      </c>
      <c r="H38" s="85">
        <v>0</v>
      </c>
      <c r="I38" s="109"/>
      <c r="J38" s="149">
        <v>0</v>
      </c>
      <c r="K38" s="85">
        <v>0</v>
      </c>
      <c r="L38" s="95">
        <f t="shared" si="8"/>
        <v>0</v>
      </c>
      <c r="M38" s="42">
        <f>(D38+G38+J38)/3</f>
        <v>0</v>
      </c>
      <c r="N38" s="85">
        <f>2400-M38</f>
        <v>2400</v>
      </c>
    </row>
    <row r="39" spans="1:14" ht="13.5" thickBot="1">
      <c r="A39" s="129" t="s">
        <v>74</v>
      </c>
      <c r="B39" s="128">
        <v>940</v>
      </c>
      <c r="C39" s="110"/>
      <c r="D39" s="158">
        <v>116.95</v>
      </c>
      <c r="E39" s="139">
        <f>B39-D39</f>
        <v>823.05</v>
      </c>
      <c r="F39" s="109"/>
      <c r="G39" s="157">
        <v>114</v>
      </c>
      <c r="H39" s="85">
        <f>B39-G39</f>
        <v>826</v>
      </c>
      <c r="I39" s="109"/>
      <c r="J39" s="157">
        <v>114</v>
      </c>
      <c r="K39" s="85">
        <f>B39-J39</f>
        <v>826</v>
      </c>
      <c r="L39" s="95">
        <f>C39+F39+I39</f>
        <v>0</v>
      </c>
      <c r="M39" s="42">
        <f>(D39+G39+J39)/3</f>
        <v>114.98333333333333</v>
      </c>
      <c r="N39" s="85">
        <f>940-M39</f>
        <v>825.0166666666667</v>
      </c>
    </row>
    <row r="40" spans="1:14" ht="13.5" thickBot="1">
      <c r="A40" s="124" t="s">
        <v>17</v>
      </c>
      <c r="B40" s="86">
        <f>SUM(B36:B39)</f>
        <v>2940</v>
      </c>
      <c r="C40" s="111">
        <f>SUM(C36:C38)</f>
        <v>0</v>
      </c>
      <c r="D40" s="112">
        <f>SUM(D36:D39)</f>
        <v>534.35</v>
      </c>
      <c r="E40" s="132">
        <f>SUM(E36:E39)</f>
        <v>2405.6499999999996</v>
      </c>
      <c r="F40" s="86">
        <f>SUM(F36:F38)</f>
        <v>0</v>
      </c>
      <c r="G40" s="112">
        <f>SUM(G36:G39)</f>
        <v>477</v>
      </c>
      <c r="H40" s="133">
        <f>B40-G40</f>
        <v>2463</v>
      </c>
      <c r="I40" s="86">
        <f>SUM(I36:I38)</f>
        <v>0</v>
      </c>
      <c r="J40" s="112">
        <f>SUM(J36:J39)</f>
        <v>380</v>
      </c>
      <c r="K40" s="133">
        <f>B40-J40</f>
        <v>2560</v>
      </c>
      <c r="L40" s="111">
        <f t="shared" si="8"/>
        <v>0</v>
      </c>
      <c r="M40" s="112">
        <f>SUM(M36:M39)</f>
        <v>463.78333333333336</v>
      </c>
      <c r="N40" s="132">
        <f>B40-M40</f>
        <v>2476.2166666666667</v>
      </c>
    </row>
    <row r="41" spans="1:14" ht="13.5" thickBot="1">
      <c r="A41" s="92" t="s">
        <v>53</v>
      </c>
      <c r="B41" s="103">
        <v>6530</v>
      </c>
      <c r="C41" s="97"/>
      <c r="D41" s="125"/>
      <c r="E41" s="114">
        <f>B41-D41</f>
        <v>6530</v>
      </c>
      <c r="F41" s="103"/>
      <c r="G41" s="125"/>
      <c r="H41" s="114">
        <f t="shared" si="6"/>
        <v>6530</v>
      </c>
      <c r="I41" s="103"/>
      <c r="J41" s="125"/>
      <c r="K41" s="114">
        <f t="shared" si="7"/>
        <v>6530</v>
      </c>
      <c r="L41" s="111">
        <f>C41+F41+I41</f>
        <v>0</v>
      </c>
      <c r="M41" s="112">
        <f>(D41+G41+J41)/3</f>
        <v>0</v>
      </c>
      <c r="N41" s="85">
        <f>B41-M41</f>
        <v>6530</v>
      </c>
    </row>
    <row r="42" spans="1:14" ht="13.5" thickBot="1">
      <c r="A42" s="92" t="s">
        <v>69</v>
      </c>
      <c r="B42" s="103">
        <v>16858</v>
      </c>
      <c r="C42" s="115">
        <f>C40+C41</f>
        <v>0</v>
      </c>
      <c r="D42" s="116">
        <f>D40+D41</f>
        <v>534.35</v>
      </c>
      <c r="E42" s="159">
        <f>SUM(E40:E41)</f>
        <v>8935.65</v>
      </c>
      <c r="F42" s="103">
        <f>SUM(F40:F41)</f>
        <v>0</v>
      </c>
      <c r="G42" s="116">
        <f>G40+G41</f>
        <v>477</v>
      </c>
      <c r="H42" s="121">
        <f>SUM(H40:H41)</f>
        <v>8993</v>
      </c>
      <c r="I42" s="103">
        <f>SUM(I40:I41)</f>
        <v>0</v>
      </c>
      <c r="J42" s="116">
        <f>J40+J41</f>
        <v>380</v>
      </c>
      <c r="K42" s="114">
        <f>SUM(K40:K41)</f>
        <v>9090</v>
      </c>
      <c r="L42" s="111">
        <f>C42+F42+I42</f>
        <v>0</v>
      </c>
      <c r="M42" s="112">
        <f>(D42+G42+J42)/3</f>
        <v>463.7833333333333</v>
      </c>
      <c r="N42" s="121">
        <f>SUM(N38:N40)</f>
        <v>5701.233333333334</v>
      </c>
    </row>
    <row r="43" spans="1:14" ht="13.5" thickBot="1">
      <c r="A43" s="126" t="s">
        <v>94</v>
      </c>
      <c r="B43" s="103">
        <v>7140</v>
      </c>
      <c r="C43" s="97"/>
      <c r="D43" s="112">
        <v>2230</v>
      </c>
      <c r="E43" s="114">
        <f>B43-D43</f>
        <v>4910</v>
      </c>
      <c r="F43" s="103"/>
      <c r="G43" s="112">
        <v>1968</v>
      </c>
      <c r="H43" s="114">
        <f t="shared" si="6"/>
        <v>5172</v>
      </c>
      <c r="I43" s="97"/>
      <c r="J43" s="112">
        <v>1151</v>
      </c>
      <c r="K43" s="114">
        <f t="shared" si="7"/>
        <v>5989</v>
      </c>
      <c r="L43" s="111">
        <f t="shared" si="8"/>
        <v>0</v>
      </c>
      <c r="M43" s="42">
        <f>(D43+G43+J43)/3</f>
        <v>1783</v>
      </c>
      <c r="N43" s="114">
        <f>B43-M43</f>
        <v>5357</v>
      </c>
    </row>
    <row r="44" spans="1:14" ht="13.5" thickBot="1">
      <c r="A44" s="123" t="s">
        <v>70</v>
      </c>
      <c r="B44" s="117">
        <v>22935</v>
      </c>
      <c r="C44" s="118"/>
      <c r="D44" s="55"/>
      <c r="E44" s="119">
        <f>B44-D44</f>
        <v>22935</v>
      </c>
      <c r="F44" s="117"/>
      <c r="G44" s="55">
        <f>F44/744</f>
        <v>0</v>
      </c>
      <c r="H44" s="119">
        <f>B44-G44</f>
        <v>22935</v>
      </c>
      <c r="I44" s="118"/>
      <c r="J44" s="55">
        <f>I44/720</f>
        <v>0</v>
      </c>
      <c r="K44" s="119">
        <f>B44-J44</f>
        <v>22935</v>
      </c>
      <c r="L44" s="120">
        <f>C44+F44+I44</f>
        <v>0</v>
      </c>
      <c r="M44" s="42">
        <f>(D44+G44+J44)/3</f>
        <v>0</v>
      </c>
      <c r="N44" s="119">
        <f>20100-M44</f>
        <v>20100</v>
      </c>
    </row>
    <row r="45" ht="13.5" thickBot="1"/>
    <row r="46" spans="1:14" ht="12.75">
      <c r="A46" s="192" t="s">
        <v>0</v>
      </c>
      <c r="B46" s="195" t="s">
        <v>1</v>
      </c>
      <c r="C46" s="51" t="s">
        <v>96</v>
      </c>
      <c r="D46" s="51"/>
      <c r="E46" s="52"/>
      <c r="F46" s="51" t="s">
        <v>96</v>
      </c>
      <c r="G46" s="51"/>
      <c r="H46" s="52"/>
      <c r="I46" s="51" t="s">
        <v>96</v>
      </c>
      <c r="J46" s="51"/>
      <c r="K46" s="52"/>
      <c r="L46" s="51" t="s">
        <v>96</v>
      </c>
      <c r="M46" s="51"/>
      <c r="N46" s="105"/>
    </row>
    <row r="47" spans="1:14" ht="13.5" thickBot="1">
      <c r="A47" s="193"/>
      <c r="B47" s="196"/>
      <c r="C47" s="40" t="s">
        <v>67</v>
      </c>
      <c r="D47" s="40"/>
      <c r="E47" s="66"/>
      <c r="F47" s="40" t="s">
        <v>68</v>
      </c>
      <c r="G47" s="40"/>
      <c r="H47" s="66"/>
      <c r="I47" s="40" t="s">
        <v>49</v>
      </c>
      <c r="J47" s="40"/>
      <c r="K47" s="66"/>
      <c r="L47" s="106" t="s">
        <v>4</v>
      </c>
      <c r="M47" s="107"/>
      <c r="N47" s="108"/>
    </row>
    <row r="48" spans="1:14" ht="12.75" customHeight="1">
      <c r="A48" s="193"/>
      <c r="B48" s="197" t="s">
        <v>66</v>
      </c>
      <c r="C48" s="93" t="s">
        <v>47</v>
      </c>
      <c r="D48" s="191" t="s">
        <v>82</v>
      </c>
      <c r="E48" s="53" t="s">
        <v>8</v>
      </c>
      <c r="F48" s="93" t="s">
        <v>47</v>
      </c>
      <c r="G48" s="191" t="s">
        <v>82</v>
      </c>
      <c r="H48" s="53" t="s">
        <v>8</v>
      </c>
      <c r="I48" s="93" t="s">
        <v>47</v>
      </c>
      <c r="J48" s="191" t="s">
        <v>82</v>
      </c>
      <c r="K48" s="53" t="s">
        <v>8</v>
      </c>
      <c r="L48" s="94" t="s">
        <v>47</v>
      </c>
      <c r="M48" s="191" t="s">
        <v>82</v>
      </c>
      <c r="N48" s="104" t="s">
        <v>8</v>
      </c>
    </row>
    <row r="49" spans="1:14" ht="13.5" thickBot="1">
      <c r="A49" s="194"/>
      <c r="B49" s="198"/>
      <c r="C49" s="94" t="s">
        <v>48</v>
      </c>
      <c r="D49" s="190"/>
      <c r="E49" s="54" t="s">
        <v>18</v>
      </c>
      <c r="F49" s="94" t="s">
        <v>48</v>
      </c>
      <c r="G49" s="190"/>
      <c r="H49" s="54" t="s">
        <v>18</v>
      </c>
      <c r="I49" s="94" t="s">
        <v>48</v>
      </c>
      <c r="J49" s="190"/>
      <c r="K49" s="54" t="s">
        <v>18</v>
      </c>
      <c r="L49" s="94" t="s">
        <v>48</v>
      </c>
      <c r="M49" s="190"/>
      <c r="N49" s="54" t="s">
        <v>18</v>
      </c>
    </row>
    <row r="50" spans="1:14" ht="13.5" thickBot="1">
      <c r="A50" s="87" t="s">
        <v>98</v>
      </c>
      <c r="B50" s="98">
        <v>1326.28</v>
      </c>
      <c r="C50" s="37"/>
      <c r="D50" s="42"/>
      <c r="E50" s="69"/>
      <c r="F50" s="98"/>
      <c r="G50" s="42">
        <v>117.52</v>
      </c>
      <c r="H50" s="69">
        <f>B50-G50</f>
        <v>1208.76</v>
      </c>
      <c r="I50" s="98"/>
      <c r="J50" s="42">
        <v>610.69</v>
      </c>
      <c r="K50" s="69">
        <f>B50-J50</f>
        <v>715.5899999999999</v>
      </c>
      <c r="L50" s="37">
        <f aca="true" t="shared" si="9" ref="L50:L58">C50+F50+I50</f>
        <v>0</v>
      </c>
      <c r="M50" s="42">
        <f>L50/2208</f>
        <v>0</v>
      </c>
      <c r="N50" s="69">
        <f aca="true" t="shared" si="10" ref="N50:N58">B50-M50</f>
        <v>1326.28</v>
      </c>
    </row>
    <row r="51" spans="1:14" ht="13.5" thickBot="1">
      <c r="A51" s="88" t="s">
        <v>71</v>
      </c>
      <c r="B51" s="99">
        <v>2000</v>
      </c>
      <c r="C51" s="38"/>
      <c r="D51" s="156">
        <v>266</v>
      </c>
      <c r="E51" s="69">
        <f>B51-D51</f>
        <v>1734</v>
      </c>
      <c r="F51" s="99"/>
      <c r="G51" s="156">
        <v>338.7</v>
      </c>
      <c r="H51" s="69">
        <f>B51-G51</f>
        <v>1661.3</v>
      </c>
      <c r="I51" s="99"/>
      <c r="J51" s="42">
        <v>522.47619</v>
      </c>
      <c r="K51" s="69">
        <f aca="true" t="shared" si="11" ref="K51:K57">B51-J51</f>
        <v>1477.5238100000001</v>
      </c>
      <c r="L51" s="37">
        <f t="shared" si="9"/>
        <v>0</v>
      </c>
      <c r="M51" s="42">
        <f>(D51+G51+J51)/3</f>
        <v>375.7253966666667</v>
      </c>
      <c r="N51" s="69">
        <f>B51-M51</f>
        <v>1624.2746033333333</v>
      </c>
    </row>
    <row r="52" spans="1:14" ht="13.5" thickBot="1">
      <c r="A52" s="122" t="s">
        <v>72</v>
      </c>
      <c r="B52" s="109"/>
      <c r="C52" s="110"/>
      <c r="D52" s="142">
        <v>0</v>
      </c>
      <c r="E52" s="85">
        <f>B52-D52</f>
        <v>0</v>
      </c>
      <c r="F52" s="109"/>
      <c r="G52" s="143">
        <v>0</v>
      </c>
      <c r="H52" s="85">
        <f>B52-G52</f>
        <v>0</v>
      </c>
      <c r="I52" s="109"/>
      <c r="J52" s="143">
        <v>0</v>
      </c>
      <c r="K52" s="85">
        <f t="shared" si="11"/>
        <v>0</v>
      </c>
      <c r="L52" s="95">
        <f t="shared" si="9"/>
        <v>0</v>
      </c>
      <c r="M52" s="42">
        <f>(D52+G52+J52)/3</f>
        <v>0</v>
      </c>
      <c r="N52" s="85">
        <f t="shared" si="10"/>
        <v>0</v>
      </c>
    </row>
    <row r="53" spans="1:14" ht="13.5" thickBot="1">
      <c r="A53" s="129" t="s">
        <v>74</v>
      </c>
      <c r="B53" s="128">
        <v>940</v>
      </c>
      <c r="C53" s="110"/>
      <c r="D53" s="157">
        <v>118</v>
      </c>
      <c r="E53" s="85">
        <f>B53-D53</f>
        <v>822</v>
      </c>
      <c r="F53" s="109"/>
      <c r="G53" s="157">
        <v>104.39</v>
      </c>
      <c r="H53" s="85">
        <f>B53-G53</f>
        <v>835.61</v>
      </c>
      <c r="I53" s="109"/>
      <c r="J53" s="84">
        <v>39.0381</v>
      </c>
      <c r="K53" s="85">
        <f t="shared" si="11"/>
        <v>900.9619</v>
      </c>
      <c r="L53" s="95">
        <f t="shared" si="9"/>
        <v>0</v>
      </c>
      <c r="M53" s="42">
        <f>(D53+G53+J53)/3</f>
        <v>87.14269999999999</v>
      </c>
      <c r="N53" s="119">
        <f t="shared" si="10"/>
        <v>852.8573</v>
      </c>
    </row>
    <row r="54" spans="1:14" ht="13.5" thickBot="1">
      <c r="A54" s="124" t="s">
        <v>17</v>
      </c>
      <c r="B54" s="86">
        <f>SUM(B50:B53)</f>
        <v>4266.28</v>
      </c>
      <c r="C54" s="111">
        <f>SUM(C50:C52)</f>
        <v>0</v>
      </c>
      <c r="D54" s="112">
        <f>SUM(D50:D53)</f>
        <v>384</v>
      </c>
      <c r="E54" s="132">
        <f>SUM(E50:E53)</f>
        <v>2556</v>
      </c>
      <c r="F54" s="86">
        <f>SUM(F50:F52)</f>
        <v>0</v>
      </c>
      <c r="G54" s="113">
        <f>SUM(G50:G53)</f>
        <v>560.61</v>
      </c>
      <c r="H54" s="132">
        <f>SUM(H50:H53)</f>
        <v>3705.67</v>
      </c>
      <c r="I54" s="113">
        <f>SUM(I50:I53)</f>
        <v>0</v>
      </c>
      <c r="J54" s="113">
        <f>SUM(J50:J53)</f>
        <v>1172.20429</v>
      </c>
      <c r="K54" s="132">
        <f>SUM(K50:K53)</f>
        <v>3094.07571</v>
      </c>
      <c r="L54" s="111">
        <f t="shared" si="9"/>
        <v>0</v>
      </c>
      <c r="M54" s="112">
        <f>SUM(M50:M53)</f>
        <v>462.8680966666667</v>
      </c>
      <c r="N54" s="137">
        <f t="shared" si="10"/>
        <v>3803.411903333333</v>
      </c>
    </row>
    <row r="55" spans="1:14" ht="13.5" thickBot="1">
      <c r="A55" s="92" t="s">
        <v>53</v>
      </c>
      <c r="B55" s="103">
        <v>8560</v>
      </c>
      <c r="C55" s="97"/>
      <c r="D55" s="125"/>
      <c r="E55" s="114">
        <f>B55-D55</f>
        <v>8560</v>
      </c>
      <c r="F55" s="103"/>
      <c r="G55" s="125">
        <v>5805</v>
      </c>
      <c r="H55" s="114">
        <f>B55-G55</f>
        <v>2755</v>
      </c>
      <c r="I55" s="103"/>
      <c r="J55" s="125"/>
      <c r="K55" s="114">
        <f t="shared" si="11"/>
        <v>8560</v>
      </c>
      <c r="L55" s="111">
        <f t="shared" si="9"/>
        <v>0</v>
      </c>
      <c r="M55" s="112">
        <f>L55/2208</f>
        <v>0</v>
      </c>
      <c r="N55" s="114">
        <f t="shared" si="10"/>
        <v>8560</v>
      </c>
    </row>
    <row r="56" spans="1:14" ht="13.5" thickBot="1">
      <c r="A56" s="92" t="s">
        <v>65</v>
      </c>
      <c r="B56" s="103">
        <v>16858</v>
      </c>
      <c r="C56" s="115">
        <f>SUM(C54:C55)</f>
        <v>0</v>
      </c>
      <c r="D56" s="116">
        <f>D54+D55</f>
        <v>384</v>
      </c>
      <c r="E56" s="116">
        <f>E54+E55</f>
        <v>11116</v>
      </c>
      <c r="F56" s="103">
        <f>SUM(F54:F55)</f>
        <v>0</v>
      </c>
      <c r="G56" s="116">
        <f>G54+G55</f>
        <v>6365.61</v>
      </c>
      <c r="H56" s="127">
        <f>SUM(H54:H55)</f>
        <v>6460.67</v>
      </c>
      <c r="I56" s="103">
        <f>I54+I55</f>
        <v>0</v>
      </c>
      <c r="J56" s="116">
        <f>J54+J55</f>
        <v>1172.20429</v>
      </c>
      <c r="K56" s="114">
        <f t="shared" si="11"/>
        <v>15685.79571</v>
      </c>
      <c r="L56" s="111">
        <f t="shared" si="9"/>
        <v>0</v>
      </c>
      <c r="M56" s="112">
        <f>L56/2208</f>
        <v>0</v>
      </c>
      <c r="N56" s="114">
        <f t="shared" si="10"/>
        <v>16858</v>
      </c>
    </row>
    <row r="57" spans="1:14" ht="13.5" thickBot="1">
      <c r="A57" s="126" t="s">
        <v>94</v>
      </c>
      <c r="B57" s="103">
        <v>7140</v>
      </c>
      <c r="C57" s="97"/>
      <c r="D57" s="112">
        <v>3344</v>
      </c>
      <c r="E57" s="114">
        <f>B57-D57</f>
        <v>3796</v>
      </c>
      <c r="F57" s="103"/>
      <c r="G57" s="112">
        <v>2744</v>
      </c>
      <c r="H57" s="114">
        <f>B57-G57</f>
        <v>4396</v>
      </c>
      <c r="I57" s="103"/>
      <c r="J57" s="112">
        <v>2872</v>
      </c>
      <c r="K57" s="114">
        <f t="shared" si="11"/>
        <v>4268</v>
      </c>
      <c r="L57" s="111">
        <f t="shared" si="9"/>
        <v>0</v>
      </c>
      <c r="M57" s="112">
        <f>L57/2208</f>
        <v>0</v>
      </c>
      <c r="N57" s="114">
        <f t="shared" si="10"/>
        <v>7140</v>
      </c>
    </row>
    <row r="58" spans="1:14" ht="13.5" thickBot="1">
      <c r="A58" s="123" t="s">
        <v>70</v>
      </c>
      <c r="B58" s="117">
        <v>22935</v>
      </c>
      <c r="C58" s="118"/>
      <c r="D58" s="55"/>
      <c r="E58" s="119">
        <f>B58-D58</f>
        <v>22935</v>
      </c>
      <c r="F58" s="117"/>
      <c r="G58" s="55"/>
      <c r="H58" s="119">
        <f>B58-G58</f>
        <v>22935</v>
      </c>
      <c r="I58" s="117">
        <f>I56+I57</f>
        <v>0</v>
      </c>
      <c r="J58" s="55"/>
      <c r="K58" s="119">
        <f>B58-J58</f>
        <v>22935</v>
      </c>
      <c r="L58" s="120">
        <f t="shared" si="9"/>
        <v>0</v>
      </c>
      <c r="M58" s="55">
        <f>L58/2208</f>
        <v>0</v>
      </c>
      <c r="N58" s="119">
        <f t="shared" si="10"/>
        <v>22935</v>
      </c>
    </row>
    <row r="61" spans="1:2" ht="13.5" thickBot="1">
      <c r="A61" t="s">
        <v>75</v>
      </c>
      <c r="B61" t="s">
        <v>76</v>
      </c>
    </row>
    <row r="62" spans="2:3" ht="12.75">
      <c r="B62" s="130" t="s">
        <v>71</v>
      </c>
      <c r="C62" t="s">
        <v>83</v>
      </c>
    </row>
    <row r="63" ht="12.75">
      <c r="B63" s="131" t="s">
        <v>72</v>
      </c>
    </row>
    <row r="64" spans="2:14" ht="13.5" thickBot="1">
      <c r="B64" s="33" t="s">
        <v>74</v>
      </c>
      <c r="N64" s="144">
        <f>(N54+N40+N25+N11)/4</f>
        <v>2402.0613091666664</v>
      </c>
    </row>
    <row r="66" ht="12.75">
      <c r="B66" t="s">
        <v>78</v>
      </c>
    </row>
    <row r="67" ht="12.75">
      <c r="B67" t="s">
        <v>79</v>
      </c>
    </row>
    <row r="70" ht="13.5" thickBot="1"/>
    <row r="71" ht="12.75">
      <c r="A71" s="192" t="s">
        <v>0</v>
      </c>
    </row>
    <row r="72" ht="12.75">
      <c r="A72" s="193"/>
    </row>
    <row r="73" ht="12.75">
      <c r="A73" s="193"/>
    </row>
    <row r="74" ht="13.5" thickBot="1">
      <c r="A74" s="194"/>
    </row>
    <row r="75" ht="12.75">
      <c r="A75" s="129" t="s">
        <v>74</v>
      </c>
    </row>
    <row r="76" ht="12.75">
      <c r="A76" s="88" t="s">
        <v>71</v>
      </c>
    </row>
    <row r="77" ht="13.5" thickBot="1">
      <c r="A77" s="122" t="s">
        <v>72</v>
      </c>
    </row>
    <row r="78" ht="13.5" thickBot="1">
      <c r="A78" s="124" t="s">
        <v>17</v>
      </c>
    </row>
  </sheetData>
  <sheetProtection/>
  <mergeCells count="29">
    <mergeCell ref="A71:A74"/>
    <mergeCell ref="M34:M35"/>
    <mergeCell ref="A46:A49"/>
    <mergeCell ref="B46:B47"/>
    <mergeCell ref="B48:B49"/>
    <mergeCell ref="D48:D49"/>
    <mergeCell ref="G48:G49"/>
    <mergeCell ref="J48:J49"/>
    <mergeCell ref="M48:M49"/>
    <mergeCell ref="A32:A35"/>
    <mergeCell ref="B32:B33"/>
    <mergeCell ref="B34:B35"/>
    <mergeCell ref="D34:D35"/>
    <mergeCell ref="G34:G35"/>
    <mergeCell ref="J34:J35"/>
    <mergeCell ref="M6:M7"/>
    <mergeCell ref="M20:M21"/>
    <mergeCell ref="A18:A21"/>
    <mergeCell ref="B18:B19"/>
    <mergeCell ref="B20:B21"/>
    <mergeCell ref="D20:D21"/>
    <mergeCell ref="G20:G21"/>
    <mergeCell ref="J20:J21"/>
    <mergeCell ref="A4:A7"/>
    <mergeCell ref="B4:B5"/>
    <mergeCell ref="B6:B7"/>
    <mergeCell ref="D6:D7"/>
    <mergeCell ref="G6:G7"/>
    <mergeCell ref="J6:J7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Смышляев Виктор Викторович</cp:lastModifiedBy>
  <cp:lastPrinted>2019-04-12T08:36:24Z</cp:lastPrinted>
  <dcterms:created xsi:type="dcterms:W3CDTF">2012-10-30T07:21:07Z</dcterms:created>
  <dcterms:modified xsi:type="dcterms:W3CDTF">2019-04-12T08:36:26Z</dcterms:modified>
  <cp:category/>
  <cp:version/>
  <cp:contentType/>
  <cp:contentStatus/>
</cp:coreProperties>
</file>